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423" firstSheet="0" activeTab="3"/>
  </bookViews>
  <sheets>
    <sheet name="Realist - 264kW" sheetId="1" state="visible" r:id="rId2"/>
    <sheet name="Optimist - 264kW" sheetId="2" state="visible" r:id="rId3"/>
    <sheet name="Realist - 528kW" sheetId="3" state="visible" r:id="rId4"/>
    <sheet name="Optimist - 528kW" sheetId="4" state="visible" r:id="rId5"/>
  </sheets>
  <calcPr iterateCount="100" refMode="A1" iterate="false" iterateDelta="0.001"/>
</workbook>
</file>

<file path=xl/sharedStrings.xml><?xml version="1.0" encoding="utf-8"?>
<sst xmlns="http://schemas.openxmlformats.org/spreadsheetml/2006/main" count="256" uniqueCount="69">
  <si>
    <r>
      <t xml:space="preserve">Please read the accompanying notes at </t>
    </r>
    <r>
      <rPr>
        <b val="true"/>
        <sz val="10"/>
        <color rgb="FF0000FF"/>
        <rFont val="Arial"/>
        <family val="2"/>
        <charset val="1"/>
      </rPr>
      <t xml:space="preserve">http://reachsolarfarm.co.uk/docs/financial-projections-phase-two.pdf</t>
    </r>
    <r>
      <rPr>
        <b val="true"/>
        <sz val="10"/>
        <rFont val="Arial"/>
        <family val="2"/>
        <charset val="1"/>
      </rPr>
      <t xml:space="preserve"> for an explanation of the calculations in this spreadsheet.</t>
    </r>
  </si>
  <si>
    <t>Upfront costs</t>
  </si>
  <si>
    <t>Variables</t>
  </si>
  <si>
    <t>Midsummer quote (includes planning application, lease etc)</t>
  </si>
  <si>
    <t>RPI</t>
  </si>
  <si>
    <t>% per year</t>
  </si>
  <si>
    <t>non contestible work by DNO</t>
  </si>
  <si>
    <t>Interest rate to investors</t>
  </si>
  <si>
    <t>HV work by ICP</t>
  </si>
  <si>
    <t>Annual energy generation</t>
  </si>
  <si>
    <t>kWh per year</t>
  </si>
  <si>
    <t>DNO testing and commissioning</t>
  </si>
  <si>
    <t>Degradation per year</t>
  </si>
  <si>
    <t>Share offer costs</t>
  </si>
  <si>
    <t>FIT rate</t>
  </si>
  <si>
    <t>£ per kWh</t>
  </si>
  <si>
    <t>Contingency</t>
  </si>
  <si>
    <t>Export tariff</t>
  </si>
  <si>
    <t>Administration cost</t>
  </si>
  <si>
    <t>£ per year</t>
  </si>
  <si>
    <t>Contingency used</t>
  </si>
  <si>
    <t>£</t>
  </si>
  <si>
    <t>Amount raised in share offer</t>
  </si>
  <si>
    <t>Recurring costs</t>
  </si>
  <si>
    <t>Lease of land</t>
  </si>
  <si>
    <t>Business rates</t>
  </si>
  <si>
    <t>Administration costs</t>
  </si>
  <si>
    <t>Maintenance contract</t>
  </si>
  <si>
    <t>Insurance</t>
  </si>
  <si>
    <t>Year 0</t>
  </si>
  <si>
    <t>Year 1</t>
  </si>
  <si>
    <t>Degradation - % of initial output expected</t>
  </si>
  <si>
    <t>Income</t>
  </si>
  <si>
    <t>Feed-in tariff</t>
  </si>
  <si>
    <t>Sale of electricity</t>
  </si>
  <si>
    <t>interest on bank balance (assume RPI)</t>
  </si>
  <si>
    <t>total</t>
  </si>
  <si>
    <t>Expenditure</t>
  </si>
  <si>
    <t>Build cost</t>
  </si>
  <si>
    <t>Annual costs</t>
  </si>
  <si>
    <t>Interest on shares</t>
  </si>
  <si>
    <t>Other costs (eq equipment)</t>
  </si>
  <si>
    <t>Community fund donation</t>
  </si>
  <si>
    <t>Share capital</t>
  </si>
  <si>
    <t>Share offer</t>
  </si>
  <si>
    <t>Withdrawals</t>
  </si>
  <si>
    <t>Cash</t>
  </si>
  <si>
    <t>Maintenance and monitoring contract</t>
  </si>
  <si>
    <t>original</t>
  </si>
  <si>
    <t>Cost of extension</t>
  </si>
  <si>
    <t>ASSUMPTIONS</t>
  </si>
  <si>
    <t>1) cost of extension is 85% of original build cost (adjusted for RPI), except that only £20K of HV work is required.</t>
  </si>
  <si>
    <t>2) feed in tariff is 85% of original</t>
  </si>
  <si>
    <t>3) Maintenance, insurance, lease are increased, but admin costs aren't (but have included some economy of scale with maintenance and insurance)</t>
  </si>
  <si>
    <t>4) In final two years we get no FIT for original system, but we do get paid for exported electricity.</t>
  </si>
  <si>
    <t>5) Extension is built 2 years after initial build</t>
  </si>
  <si>
    <t>6) Extension is paid for partly from accumulated reserves (£40K), but mainly from a second share offer (£200K)</t>
  </si>
  <si>
    <t>7) All shares receive the same interest rate (rather than a better rate for shares issued in the second offer)</t>
  </si>
  <si>
    <t>8) Community fund donation doubles when system is extended</t>
  </si>
  <si>
    <t>before extension</t>
  </si>
  <si>
    <t>after extension</t>
  </si>
  <si>
    <t>Extension (additional 264kW)</t>
  </si>
  <si>
    <t>With full inverters so no loss</t>
  </si>
  <si>
    <t>Assume 85% of present + 2 years RPI</t>
  </si>
  <si>
    <t>Original +2 years RPI</t>
  </si>
  <si>
    <t>Feed-in tariff (original system)</t>
  </si>
  <si>
    <t>Sale of electricity (original system)</t>
  </si>
  <si>
    <t>Feed-in tariff (extension)</t>
  </si>
  <si>
    <t>Sale of electricity (extension)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</si>
</sst>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£-809]#,##0;\-[$£-809]#,##0"/>
  </numFmts>
  <fonts count="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0"/>
      <color rgb="FF0000FF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sz val="10"/>
      <color rgb="FF000080"/>
      <name val="Arial"/>
      <family val="2"/>
      <charset val="1"/>
    </font>
    <font>
      <sz val="10"/>
      <color rgb="FF00008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  <fill>
      <patternFill patternType="solid">
        <fgColor rgb="FFFFFF66"/>
        <bgColor rgb="FFFFFF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reachsolarfarm.co.uk/docs/financial-projections-phase-two.pdf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://reachsolarfarm.co.uk/docs/financial-projections-phase-two.pdf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http://reachsolarfarm.co.uk/docs/financial-projections-phase-two.pdf" TargetMode="Externa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hyperlink" Target="http://reachsolarfarm.co.uk/docs/financial-projections-phase-two.pdf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V4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0" width="65.4897959183674"/>
    <col collapsed="false" hidden="false" max="2" min="2" style="0" width="11.5714285714286"/>
    <col collapsed="false" hidden="false" max="3" min="3" style="0" width="16.1887755102041"/>
    <col collapsed="false" hidden="false" max="4" min="4" style="0" width="21.0867346938776"/>
    <col collapsed="false" hidden="false" max="1025" min="5" style="0" width="11.5714285714286"/>
  </cols>
  <sheetData>
    <row r="1" s="2" customFormat="true" ht="12.8" hidden="false" customHeight="false" outlineLevel="0" collapsed="false">
      <c r="A1" s="1" t="s">
        <v>0</v>
      </c>
    </row>
    <row r="3" customFormat="false" ht="12.8" hidden="false" customHeight="true" outlineLevel="0" collapsed="false">
      <c r="A3" s="3" t="s">
        <v>1</v>
      </c>
      <c r="D3" s="3" t="s">
        <v>2</v>
      </c>
    </row>
    <row r="4" customFormat="false" ht="12.8" hidden="false" customHeight="true" outlineLevel="0" collapsed="false">
      <c r="A4" s="0" t="s">
        <v>3</v>
      </c>
      <c r="B4" s="0" t="n">
        <v>241000</v>
      </c>
      <c r="D4" s="0" t="s">
        <v>4</v>
      </c>
      <c r="E4" s="4" t="n">
        <v>2.5</v>
      </c>
      <c r="F4" s="0" t="s">
        <v>5</v>
      </c>
    </row>
    <row r="5" customFormat="false" ht="12.8" hidden="false" customHeight="true" outlineLevel="0" collapsed="false">
      <c r="A5" s="0" t="s">
        <v>6</v>
      </c>
      <c r="B5" s="0" t="n">
        <v>8000</v>
      </c>
      <c r="D5" s="0" t="s">
        <v>7</v>
      </c>
      <c r="E5" s="4" t="n">
        <v>3</v>
      </c>
      <c r="F5" s="0" t="s">
        <v>5</v>
      </c>
    </row>
    <row r="6" customFormat="false" ht="12.8" hidden="false" customHeight="true" outlineLevel="0" collapsed="false">
      <c r="A6" s="0" t="s">
        <v>8</v>
      </c>
      <c r="B6" s="0" t="n">
        <v>90000</v>
      </c>
      <c r="D6" s="0" t="s">
        <v>9</v>
      </c>
      <c r="E6" s="5" t="n">
        <f aca="false">915*264*0.98</f>
        <v>236728.8</v>
      </c>
      <c r="F6" s="0" t="s">
        <v>10</v>
      </c>
    </row>
    <row r="7" customFormat="false" ht="12.8" hidden="false" customHeight="true" outlineLevel="0" collapsed="false">
      <c r="A7" s="0" t="s">
        <v>11</v>
      </c>
      <c r="B7" s="0" t="n">
        <v>2000</v>
      </c>
      <c r="D7" s="0" t="s">
        <v>12</v>
      </c>
      <c r="E7" s="4" t="n">
        <v>0.8</v>
      </c>
      <c r="F7" s="0" t="s">
        <v>5</v>
      </c>
    </row>
    <row r="8" customFormat="false" ht="12.8" hidden="false" customHeight="true" outlineLevel="0" collapsed="false">
      <c r="A8" s="6" t="s">
        <v>13</v>
      </c>
      <c r="B8" s="0" t="n">
        <v>1500</v>
      </c>
      <c r="D8" s="7" t="s">
        <v>14</v>
      </c>
      <c r="E8" s="8" t="n">
        <v>0.0622</v>
      </c>
      <c r="F8" s="0" t="s">
        <v>15</v>
      </c>
    </row>
    <row r="9" customFormat="false" ht="12.8" hidden="false" customHeight="true" outlineLevel="0" collapsed="false">
      <c r="A9" s="0" t="s">
        <v>16</v>
      </c>
      <c r="B9" s="0" t="n">
        <f aca="false">E11</f>
        <v>3000</v>
      </c>
      <c r="D9" s="7" t="s">
        <v>17</v>
      </c>
      <c r="E9" s="8" t="n">
        <v>0.0532</v>
      </c>
      <c r="F9" s="0" t="s">
        <v>15</v>
      </c>
    </row>
    <row r="10" customFormat="false" ht="12.8" hidden="false" customHeight="true" outlineLevel="0" collapsed="false">
      <c r="D10" s="0" t="s">
        <v>18</v>
      </c>
      <c r="E10" s="8" t="n">
        <v>1500</v>
      </c>
      <c r="F10" s="0" t="s">
        <v>19</v>
      </c>
    </row>
    <row r="11" customFormat="false" ht="12.8" hidden="false" customHeight="true" outlineLevel="0" collapsed="false">
      <c r="D11" s="0" t="s">
        <v>20</v>
      </c>
      <c r="E11" s="8" t="n">
        <v>3000</v>
      </c>
      <c r="F11" s="0" t="s">
        <v>21</v>
      </c>
    </row>
    <row r="12" customFormat="false" ht="12.8" hidden="false" customHeight="true" outlineLevel="0" collapsed="false">
      <c r="B12" s="3" t="n">
        <f aca="false">SUM(B4:B11)</f>
        <v>345500</v>
      </c>
      <c r="D12" s="0" t="s">
        <v>22</v>
      </c>
      <c r="E12" s="8" t="n">
        <v>360000</v>
      </c>
      <c r="F12" s="0" t="s">
        <v>21</v>
      </c>
    </row>
    <row r="13" customFormat="false" ht="12.8" hidden="false" customHeight="true" outlineLevel="0" collapsed="false">
      <c r="A13" s="3" t="s">
        <v>23</v>
      </c>
    </row>
    <row r="14" customFormat="false" ht="12.8" hidden="false" customHeight="true" outlineLevel="0" collapsed="false">
      <c r="A14" s="0" t="s">
        <v>24</v>
      </c>
      <c r="B14" s="0" t="n">
        <v>1550</v>
      </c>
    </row>
    <row r="15" customFormat="false" ht="12.8" hidden="false" customHeight="true" outlineLevel="0" collapsed="false">
      <c r="A15" s="0" t="s">
        <v>25</v>
      </c>
      <c r="B15" s="0" t="n">
        <v>244</v>
      </c>
    </row>
    <row r="16" customFormat="false" ht="12.8" hidden="false" customHeight="true" outlineLevel="0" collapsed="false">
      <c r="A16" s="0" t="s">
        <v>26</v>
      </c>
      <c r="B16" s="0" t="n">
        <v>1500</v>
      </c>
    </row>
    <row r="17" customFormat="false" ht="12.8" hidden="false" customHeight="true" outlineLevel="0" collapsed="false">
      <c r="A17" s="0" t="s">
        <v>27</v>
      </c>
      <c r="B17" s="0" t="n">
        <v>1800</v>
      </c>
    </row>
    <row r="18" customFormat="false" ht="12.8" hidden="false" customHeight="true" outlineLevel="0" collapsed="false">
      <c r="A18" s="0" t="s">
        <v>28</v>
      </c>
      <c r="B18" s="0" t="n">
        <v>1000</v>
      </c>
    </row>
    <row r="20" customFormat="false" ht="12.8" hidden="false" customHeight="true" outlineLevel="0" collapsed="false">
      <c r="B20" s="3" t="n">
        <f aca="false">SUM(B14:B19)</f>
        <v>6094</v>
      </c>
    </row>
    <row r="21" customFormat="false" ht="12.8" hidden="false" customHeight="true" outlineLevel="0" collapsed="false">
      <c r="A21" s="3"/>
    </row>
    <row r="22" customFormat="false" ht="12.8" hidden="false" customHeight="true" outlineLevel="0" collapsed="false">
      <c r="E22" s="9"/>
      <c r="F22" s="9"/>
      <c r="G22" s="9"/>
      <c r="H22" s="9"/>
      <c r="I22" s="9"/>
      <c r="J22" s="9"/>
      <c r="K22" s="9"/>
      <c r="L22" s="9"/>
      <c r="M22" s="9"/>
      <c r="N22" s="9"/>
    </row>
    <row r="25" s="3" customFormat="true" ht="12.8" hidden="false" customHeight="true" outlineLevel="0" collapsed="false">
      <c r="B25" s="3" t="s">
        <v>29</v>
      </c>
      <c r="C25" s="3" t="s">
        <v>30</v>
      </c>
      <c r="D25" s="3" t="n">
        <v>2</v>
      </c>
      <c r="E25" s="3" t="n">
        <v>3</v>
      </c>
      <c r="F25" s="3" t="n">
        <v>4</v>
      </c>
      <c r="G25" s="3" t="n">
        <v>5</v>
      </c>
      <c r="H25" s="3" t="n">
        <v>6</v>
      </c>
      <c r="I25" s="3" t="n">
        <v>7</v>
      </c>
      <c r="J25" s="3" t="n">
        <v>8</v>
      </c>
      <c r="K25" s="3" t="n">
        <v>9</v>
      </c>
      <c r="L25" s="3" t="n">
        <v>10</v>
      </c>
      <c r="M25" s="3" t="n">
        <v>11</v>
      </c>
      <c r="N25" s="3" t="n">
        <v>12</v>
      </c>
      <c r="O25" s="3" t="n">
        <v>13</v>
      </c>
      <c r="P25" s="3" t="n">
        <v>14</v>
      </c>
      <c r="Q25" s="3" t="n">
        <v>15</v>
      </c>
      <c r="R25" s="3" t="n">
        <v>16</v>
      </c>
      <c r="S25" s="3" t="n">
        <v>17</v>
      </c>
      <c r="T25" s="3" t="n">
        <v>18</v>
      </c>
      <c r="U25" s="3" t="n">
        <v>19</v>
      </c>
      <c r="V25" s="3" t="n">
        <v>20</v>
      </c>
    </row>
    <row r="26" customFormat="false" ht="12.8" hidden="false" customHeight="true" outlineLevel="0" collapsed="false">
      <c r="A26" s="6" t="s">
        <v>31</v>
      </c>
      <c r="C26" s="6" t="n">
        <v>100</v>
      </c>
      <c r="D26" s="6" t="n">
        <f aca="false">C26*(1-0.01*$E$7)</f>
        <v>99.2</v>
      </c>
      <c r="E26" s="6" t="n">
        <f aca="false">D26*(1-0.01*$E$7)</f>
        <v>98.4064</v>
      </c>
      <c r="F26" s="6" t="n">
        <f aca="false">E26*(1-0.01*$E$7)</f>
        <v>97.6191488</v>
      </c>
      <c r="G26" s="6" t="n">
        <f aca="false">F26*(1-0.01*$E$7)</f>
        <v>96.8381956096</v>
      </c>
      <c r="H26" s="6" t="n">
        <f aca="false">G26*(1-0.01*$E$7)</f>
        <v>96.0634900447232</v>
      </c>
      <c r="I26" s="6" t="n">
        <f aca="false">H26*(1-0.01*$E$7)</f>
        <v>95.2949821243654</v>
      </c>
      <c r="J26" s="6" t="n">
        <f aca="false">I26*(1-0.01*$E$7)</f>
        <v>94.5326222673705</v>
      </c>
      <c r="K26" s="6" t="n">
        <f aca="false">J26*(1-0.01*$E$7)</f>
        <v>93.7763612892315</v>
      </c>
      <c r="L26" s="6" t="n">
        <f aca="false">K26*(1-0.01*$E$7)</f>
        <v>93.0261503989177</v>
      </c>
      <c r="M26" s="6" t="n">
        <f aca="false">L26*(1-0.01*$E$7)</f>
        <v>92.2819411957263</v>
      </c>
      <c r="N26" s="6" t="n">
        <f aca="false">M26*(1-0.01*$E$7)</f>
        <v>91.5436856661605</v>
      </c>
      <c r="O26" s="6" t="n">
        <f aca="false">N26*(1-0.01*$E$7)</f>
        <v>90.8113361808313</v>
      </c>
      <c r="P26" s="6" t="n">
        <f aca="false">O26*(1-0.01*$E$7)</f>
        <v>90.0848454913846</v>
      </c>
      <c r="Q26" s="6" t="n">
        <f aca="false">P26*(1-0.01*$E$7)</f>
        <v>89.3641667274535</v>
      </c>
      <c r="R26" s="6" t="n">
        <f aca="false">Q26*(1-0.01*$E$7)</f>
        <v>88.6492533936339</v>
      </c>
      <c r="S26" s="6" t="n">
        <f aca="false">R26*(1-0.01*$E$7)</f>
        <v>87.9400593664848</v>
      </c>
      <c r="T26" s="6" t="n">
        <f aca="false">S26*(1-0.01*$E$7)</f>
        <v>87.236538891553</v>
      </c>
      <c r="U26" s="6" t="n">
        <f aca="false">T26*(1-0.01*$E$7)</f>
        <v>86.5386465804205</v>
      </c>
      <c r="V26" s="6" t="n">
        <f aca="false">U26*(1-0.01*$E$7)</f>
        <v>85.8463374077772</v>
      </c>
    </row>
    <row r="28" customFormat="false" ht="12.8" hidden="false" customHeight="true" outlineLevel="0" collapsed="false">
      <c r="A28" s="3" t="s">
        <v>32</v>
      </c>
      <c r="D28" s="9"/>
      <c r="E28" s="9"/>
      <c r="F28" s="9"/>
      <c r="G28" s="9"/>
    </row>
    <row r="29" customFormat="false" ht="12.8" hidden="false" customHeight="true" outlineLevel="0" collapsed="false">
      <c r="A29" s="6" t="s">
        <v>33</v>
      </c>
      <c r="B29" s="7" t="n">
        <v>0</v>
      </c>
      <c r="C29" s="7" t="n">
        <f aca="false">E6*E8</f>
        <v>14724.53136</v>
      </c>
      <c r="D29" s="9" t="n">
        <f aca="false">C29*(1+0.01*$E$4)*(1-0.01*$E$7)</f>
        <v>14971.903486848</v>
      </c>
      <c r="E29" s="9" t="n">
        <f aca="false">D29*(1+0.01*$E$4)*(1-0.01*$E$7)</f>
        <v>15223.431465427</v>
      </c>
      <c r="F29" s="9" t="n">
        <f aca="false">E29*(1+0.01*$E$4)*(1-0.01*$E$7)</f>
        <v>15479.1851140462</v>
      </c>
      <c r="G29" s="9" t="n">
        <f aca="false">F29*(1+0.01*$E$4)*(1-0.01*$E$7)</f>
        <v>15739.2354239622</v>
      </c>
      <c r="H29" s="9" t="n">
        <f aca="false">G29*(1+0.01*$E$4)*(1-0.01*$E$7)</f>
        <v>16003.6545790848</v>
      </c>
      <c r="I29" s="9" t="n">
        <f aca="false">H29*(1+0.01*$E$4)*(1-0.01*$E$7)</f>
        <v>16272.5159760134</v>
      </c>
      <c r="J29" s="9" t="n">
        <f aca="false">I29*(1+0.01*$E$4)*(1-0.01*$E$7)</f>
        <v>16545.8942444104</v>
      </c>
      <c r="K29" s="9" t="n">
        <f aca="false">J29*(1+0.01*$E$4)*(1-0.01*$E$7)</f>
        <v>16823.8652677165</v>
      </c>
      <c r="L29" s="9" t="n">
        <f aca="false">K29*(1+0.01*$E$4)*(1-0.01*$E$7)</f>
        <v>17106.5062042141</v>
      </c>
      <c r="M29" s="9" t="n">
        <f aca="false">L29*(1+0.01*$E$4)*(1-0.01*$E$7)</f>
        <v>17393.8955084449</v>
      </c>
      <c r="N29" s="9" t="n">
        <f aca="false">M29*(1+0.01*$E$4)*(1-0.01*$E$7)</f>
        <v>17686.1129529868</v>
      </c>
      <c r="O29" s="9" t="n">
        <f aca="false">N29*(1+0.01*$E$4)*(1-0.01*$E$7)</f>
        <v>17983.239650597</v>
      </c>
      <c r="P29" s="9" t="n">
        <f aca="false">O29*(1+0.01*$E$4)*(1-0.01*$E$7)</f>
        <v>18285.358076727</v>
      </c>
      <c r="Q29" s="9" t="n">
        <f aca="false">P29*(1+0.01*$E$4)*(1-0.01*$E$7)</f>
        <v>18592.552092416</v>
      </c>
      <c r="R29" s="9" t="n">
        <f aca="false">Q29*(1+0.01*$E$4)*(1-0.01*$E$7)</f>
        <v>18904.9069675686</v>
      </c>
      <c r="S29" s="9" t="n">
        <f aca="false">R29*(1+0.01*$E$4)*(1-0.01*$E$7)</f>
        <v>19222.5094046238</v>
      </c>
      <c r="T29" s="9" t="n">
        <f aca="false">S29*(1+0.01*$E$4)*(1-0.01*$E$7)</f>
        <v>19545.4475626214</v>
      </c>
      <c r="U29" s="9" t="n">
        <f aca="false">T29*(1+0.01*$E$4)*(1-0.01*$E$7)</f>
        <v>19873.8110816735</v>
      </c>
      <c r="V29" s="9" t="n">
        <f aca="false">U29*(1+0.01*$E$4)*(1-0.01*$E$7)</f>
        <v>20207.6911078456</v>
      </c>
    </row>
    <row r="30" customFormat="false" ht="12.8" hidden="false" customHeight="true" outlineLevel="0" collapsed="false">
      <c r="A30" s="6" t="s">
        <v>34</v>
      </c>
      <c r="B30" s="7" t="n">
        <v>0</v>
      </c>
      <c r="C30" s="7" t="n">
        <f aca="false">E6*E9</f>
        <v>12593.97216</v>
      </c>
      <c r="D30" s="7" t="n">
        <f aca="false">C30*(1+0.01*$E$4)*(1-0.01*$E$7)</f>
        <v>12805.550892288</v>
      </c>
      <c r="E30" s="7" t="n">
        <f aca="false">D30*(1+0.01*$E$4)*(1-0.01*$E$7)</f>
        <v>13020.6841472784</v>
      </c>
      <c r="F30" s="7" t="n">
        <f aca="false">E30*(1+0.01*$E$4)*(1-0.01*$E$7)</f>
        <v>13239.4316409527</v>
      </c>
      <c r="G30" s="7" t="n">
        <f aca="false">F30*(1+0.01*$E$4)*(1-0.01*$E$7)</f>
        <v>13461.8540925207</v>
      </c>
      <c r="H30" s="7" t="n">
        <f aca="false">G30*(1+0.01*$E$4)*(1-0.01*$E$7)</f>
        <v>13688.0132412751</v>
      </c>
      <c r="I30" s="7" t="n">
        <f aca="false">H30*(1+0.01*$E$4)*(1-0.01*$E$7)</f>
        <v>13917.9718637285</v>
      </c>
      <c r="J30" s="7" t="n">
        <f aca="false">I30*(1+0.01*$E$4)*(1-0.01*$E$7)</f>
        <v>14151.7937910391</v>
      </c>
      <c r="K30" s="7" t="n">
        <f aca="false">J30*(1+0.01*$E$4)*(1-0.01*$E$7)</f>
        <v>14389.5439267286</v>
      </c>
      <c r="L30" s="7" t="n">
        <f aca="false">K30*(1+0.01*$E$4)*(1-0.01*$E$7)</f>
        <v>14631.2882646976</v>
      </c>
      <c r="M30" s="7" t="n">
        <f aca="false">L30*(1+0.01*$E$4)*(1-0.01*$E$7)</f>
        <v>14877.0939075445</v>
      </c>
      <c r="N30" s="7" t="n">
        <f aca="false">M30*(1+0.01*$E$4)*(1-0.01*$E$7)</f>
        <v>15127.0290851913</v>
      </c>
      <c r="O30" s="7" t="n">
        <f aca="false">N30*(1+0.01*$E$4)*(1-0.01*$E$7)</f>
        <v>15381.1631738225</v>
      </c>
      <c r="P30" s="7" t="n">
        <f aca="false">O30*(1+0.01*$E$4)*(1-0.01*$E$7)</f>
        <v>15639.5667151427</v>
      </c>
      <c r="Q30" s="7" t="n">
        <f aca="false">P30*(1+0.01*$E$4)*(1-0.01*$E$7)</f>
        <v>15902.3114359571</v>
      </c>
      <c r="R30" s="7" t="n">
        <f aca="false">Q30*(1+0.01*$E$4)*(1-0.01*$E$7)</f>
        <v>16169.4702680812</v>
      </c>
      <c r="S30" s="7" t="n">
        <f aca="false">R30*(1+0.01*$E$4)*(1-0.01*$E$7)</f>
        <v>16441.1173685849</v>
      </c>
      <c r="T30" s="7" t="n">
        <f aca="false">S30*(1+0.01*$E$4)*(1-0.01*$E$7)</f>
        <v>16717.3281403772</v>
      </c>
      <c r="U30" s="7" t="n">
        <f aca="false">T30*(1+0.01*$E$4)*(1-0.01*$E$7)</f>
        <v>16998.1792531355</v>
      </c>
      <c r="V30" s="7" t="n">
        <f aca="false">U30*(1+0.01*$E$4)*(1-0.01*$E$7)</f>
        <v>17283.7486645882</v>
      </c>
    </row>
    <row r="31" customFormat="false" ht="12.8" hidden="false" customHeight="true" outlineLevel="0" collapsed="false">
      <c r="A31" s="6" t="s">
        <v>35</v>
      </c>
      <c r="B31" s="7" t="n">
        <v>0</v>
      </c>
      <c r="C31" s="7" t="n">
        <f aca="false">B48*0.01*$E$4</f>
        <v>362.5</v>
      </c>
      <c r="D31" s="7" t="n">
        <f aca="false">C48*$E$4*0.01</f>
        <v>619.675088</v>
      </c>
      <c r="E31" s="7" t="n">
        <f aca="false">D48*$E$4*0.01</f>
        <v>890.9445746784</v>
      </c>
      <c r="F31" s="7" t="n">
        <f aca="false">E48*$E$4*0.01</f>
        <v>1176.758360613</v>
      </c>
      <c r="G31" s="7" t="n">
        <f aca="false">F48*$E$4*0.01</f>
        <v>227.578451784545</v>
      </c>
      <c r="H31" s="7" t="n">
        <f aca="false">G48*$E$4*0.01</f>
        <v>175.129257104513</v>
      </c>
      <c r="I31" s="7" t="n">
        <f aca="false">H48*$E$4*0.01</f>
        <v>140.679142807234</v>
      </c>
      <c r="J31" s="7" t="n">
        <f aca="false">I48*$E$4*0.01</f>
        <v>124.779025106228</v>
      </c>
      <c r="K31" s="7" t="n">
        <f aca="false">J48*$E$4*0.01</f>
        <v>127.994427048769</v>
      </c>
      <c r="L31" s="7" t="n">
        <f aca="false">K48*$E$4*0.01</f>
        <v>150.90583615048</v>
      </c>
      <c r="M31" s="7" t="n">
        <f aca="false">L48*$E$4*0.01</f>
        <v>194.109070305508</v>
      </c>
      <c r="N31" s="7" t="n">
        <f aca="false">M48*$E$4*0.01</f>
        <v>258.215652154568</v>
      </c>
      <c r="O31" s="7" t="n">
        <f aca="false">N48*$E$4*0.01</f>
        <v>343.853192096861</v>
      </c>
      <c r="P31" s="7" t="n">
        <f aca="false">O48*$E$4*0.01</f>
        <v>451.665780135846</v>
      </c>
      <c r="Q31" s="7" t="n">
        <f aca="false">P48*$E$4*0.01</f>
        <v>582.314386752713</v>
      </c>
      <c r="R31" s="7" t="n">
        <f aca="false">Q48*$E$4*0.01</f>
        <v>611.477273005506</v>
      </c>
      <c r="S31" s="7" t="n">
        <f aca="false">R48*$E$4*0.01</f>
        <v>786.725410055901</v>
      </c>
      <c r="T31" s="7" t="n">
        <f aca="false">S48*$E$4*0.01</f>
        <v>986.819783329879</v>
      </c>
      <c r="U31" s="7" t="n">
        <f aca="false">T48*$E$4*0.01</f>
        <v>1212.49112839776</v>
      </c>
      <c r="V31" s="7" t="n">
        <f aca="false">U48*$E$4*0.01</f>
        <v>1464.48915933535</v>
      </c>
    </row>
    <row r="32" customFormat="false" ht="12.8" hidden="false" customHeight="true" outlineLevel="0" collapsed="false">
      <c r="A32" s="10" t="s">
        <v>36</v>
      </c>
      <c r="B32" s="11" t="n">
        <f aca="false">SUM(B29:B31)</f>
        <v>0</v>
      </c>
      <c r="C32" s="11" t="n">
        <f aca="false">SUM(C29:C31)</f>
        <v>27681.00352</v>
      </c>
      <c r="D32" s="11" t="n">
        <f aca="false">SUM(D29:D31)</f>
        <v>28397.129467136</v>
      </c>
      <c r="E32" s="11" t="n">
        <f aca="false">SUM(E29:E31)</f>
        <v>29135.0601873839</v>
      </c>
      <c r="F32" s="11" t="n">
        <f aca="false">SUM(F29:F31)</f>
        <v>29895.3751156119</v>
      </c>
      <c r="G32" s="11" t="n">
        <f aca="false">SUM(G29:G31)</f>
        <v>29428.6679682675</v>
      </c>
      <c r="H32" s="11" t="n">
        <f aca="false">SUM(H29:H31)</f>
        <v>29866.7970774643</v>
      </c>
      <c r="I32" s="11" t="n">
        <f aca="false">SUM(I29:I31)</f>
        <v>30331.1669825491</v>
      </c>
      <c r="J32" s="11" t="n">
        <f aca="false">SUM(J29:J31)</f>
        <v>30822.4670605557</v>
      </c>
      <c r="K32" s="11" t="n">
        <f aca="false">SUM(K29:K31)</f>
        <v>31341.4036214938</v>
      </c>
      <c r="L32" s="11" t="n">
        <f aca="false">SUM(L29:L31)</f>
        <v>31888.7003050622</v>
      </c>
      <c r="M32" s="11" t="n">
        <f aca="false">SUM(M29:M31)</f>
        <v>32465.098486295</v>
      </c>
      <c r="N32" s="11" t="n">
        <f aca="false">SUM(N29:N31)</f>
        <v>33071.3576903326</v>
      </c>
      <c r="O32" s="11" t="n">
        <f aca="false">SUM(O29:O31)</f>
        <v>33708.2560165163</v>
      </c>
      <c r="P32" s="11" t="n">
        <f aca="false">SUM(P29:P31)</f>
        <v>34376.5905720056</v>
      </c>
      <c r="Q32" s="11" t="n">
        <f aca="false">SUM(Q29:Q31)</f>
        <v>35077.1779151258</v>
      </c>
      <c r="R32" s="11" t="n">
        <f aca="false">SUM(R29:R31)</f>
        <v>35685.8545086553</v>
      </c>
      <c r="S32" s="11" t="n">
        <f aca="false">SUM(S29:S31)</f>
        <v>36450.3521832646</v>
      </c>
      <c r="T32" s="11" t="n">
        <f aca="false">SUM(T29:T31)</f>
        <v>37249.5954863285</v>
      </c>
      <c r="U32" s="11" t="n">
        <f aca="false">SUM(U29:U31)</f>
        <v>38084.4814632067</v>
      </c>
      <c r="V32" s="11" t="n">
        <f aca="false">SUM(V29:V31)</f>
        <v>38955.9289317691</v>
      </c>
    </row>
    <row r="33" customFormat="false" ht="12.8" hidden="false" customHeight="true" outlineLevel="0" collapsed="false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customFormat="false" ht="12.8" hidden="false" customHeight="true" outlineLevel="0" collapsed="false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customFormat="false" ht="12.8" hidden="false" customHeight="true" outlineLevel="0" collapsed="false">
      <c r="A35" s="3" t="s">
        <v>37</v>
      </c>
      <c r="B35" s="9"/>
      <c r="C35" s="7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customFormat="false" ht="12.8" hidden="false" customHeight="true" outlineLevel="0" collapsed="false">
      <c r="A36" s="6" t="s">
        <v>38</v>
      </c>
      <c r="B36" s="9" t="n">
        <f aca="false">B12</f>
        <v>345500</v>
      </c>
      <c r="C36" s="7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customFormat="false" ht="12.8" hidden="false" customHeight="true" outlineLevel="0" collapsed="false">
      <c r="A37" s="6" t="s">
        <v>39</v>
      </c>
      <c r="B37" s="9"/>
      <c r="C37" s="9" t="n">
        <f aca="false">B20</f>
        <v>6094</v>
      </c>
      <c r="D37" s="9" t="n">
        <f aca="false">C37*(1+0.01*$E$4)</f>
        <v>6246.35</v>
      </c>
      <c r="E37" s="9" t="n">
        <f aca="false">D37*(1+0.01*$E$4)</f>
        <v>6402.50875</v>
      </c>
      <c r="F37" s="9" t="n">
        <f aca="false">E37*(1+0.01*$E$4)</f>
        <v>6562.57146875</v>
      </c>
      <c r="G37" s="9" t="n">
        <f aca="false">F37*(1+0.01*$E$4)</f>
        <v>6726.63575546875</v>
      </c>
      <c r="H37" s="9" t="n">
        <f aca="false">G37*(1+0.01*$E$4)</f>
        <v>6894.80164935547</v>
      </c>
      <c r="I37" s="9" t="n">
        <f aca="false">H37*(1+0.01*$E$4)</f>
        <v>7067.17169058935</v>
      </c>
      <c r="J37" s="9" t="n">
        <f aca="false">I37*(1+0.01*$E$4)</f>
        <v>7243.85098285409</v>
      </c>
      <c r="K37" s="9" t="n">
        <f aca="false">J37*(1+0.01*$E$4)</f>
        <v>7424.94725742544</v>
      </c>
      <c r="L37" s="9" t="n">
        <f aca="false">K37*(1+0.01*$E$4)</f>
        <v>7610.57093886107</v>
      </c>
      <c r="M37" s="9" t="n">
        <f aca="false">L37*(1+0.01*$E$4)</f>
        <v>7800.8352123326</v>
      </c>
      <c r="N37" s="9" t="n">
        <f aca="false">M37*(1+0.01*$E$4)</f>
        <v>7995.85609264091</v>
      </c>
      <c r="O37" s="9" t="n">
        <f aca="false">N37*(1+0.01*$E$4)</f>
        <v>8195.75249495694</v>
      </c>
      <c r="P37" s="9" t="n">
        <f aca="false">O37*(1+0.01*$E$4)</f>
        <v>8400.64630733086</v>
      </c>
      <c r="Q37" s="9" t="n">
        <f aca="false">P37*(1+0.01*$E$4)</f>
        <v>8610.66246501413</v>
      </c>
      <c r="R37" s="9" t="n">
        <f aca="false">Q37*(1+0.01*$E$4)</f>
        <v>8825.92902663948</v>
      </c>
      <c r="S37" s="9" t="n">
        <f aca="false">R37*(1+0.01*$E$4)</f>
        <v>9046.57725230547</v>
      </c>
      <c r="T37" s="9" t="n">
        <f aca="false">S37*(1+0.01*$E$4)</f>
        <v>9272.7416836131</v>
      </c>
      <c r="U37" s="9" t="n">
        <f aca="false">T37*(1+0.01*$E$4)</f>
        <v>9504.56022570343</v>
      </c>
      <c r="V37" s="9" t="n">
        <f aca="false">U37*(1+0.01*$E$4)</f>
        <v>9742.17423134601</v>
      </c>
    </row>
    <row r="38" customFormat="false" ht="12.8" hidden="false" customHeight="true" outlineLevel="0" collapsed="false">
      <c r="A38" s="6" t="s">
        <v>40</v>
      </c>
      <c r="B38" s="9"/>
      <c r="C38" s="9" t="n">
        <f aca="false">B46*(0.01*$E$5)</f>
        <v>10800</v>
      </c>
      <c r="D38" s="9" t="n">
        <f aca="false">C46*(0.01*$E$5)</f>
        <v>10800</v>
      </c>
      <c r="E38" s="9" t="n">
        <f aca="false">D46*(0.01*$E$5)</f>
        <v>10800</v>
      </c>
      <c r="F38" s="9" t="n">
        <f aca="false">E46*(0.01*$E$5)</f>
        <v>10800</v>
      </c>
      <c r="G38" s="9" t="n">
        <f aca="false">F46*(0.01*$E$5)</f>
        <v>9300</v>
      </c>
      <c r="H38" s="9" t="n">
        <f aca="false">G46*(0.01*$E$5)</f>
        <v>8850</v>
      </c>
      <c r="I38" s="9" t="n">
        <f aca="false">H46*(0.01*$E$5)</f>
        <v>8400</v>
      </c>
      <c r="J38" s="9" t="n">
        <f aca="false">I46*(0.01*$E$5)</f>
        <v>7950</v>
      </c>
      <c r="K38" s="9" t="n">
        <f aca="false">J46*(0.01*$E$5)</f>
        <v>7500</v>
      </c>
      <c r="L38" s="9" t="n">
        <f aca="false">K46*(0.01*$E$5)</f>
        <v>7050</v>
      </c>
      <c r="M38" s="9" t="n">
        <f aca="false">L46*(0.01*$E$5)</f>
        <v>6600</v>
      </c>
      <c r="N38" s="9" t="n">
        <f aca="false">M46*(0.01*$E$5)</f>
        <v>6150</v>
      </c>
      <c r="O38" s="9" t="n">
        <f aca="false">N46*(0.01*$E$5)</f>
        <v>5700</v>
      </c>
      <c r="P38" s="9" t="n">
        <f aca="false">O46*(0.01*$E$5)</f>
        <v>5250</v>
      </c>
      <c r="Q38" s="9" t="n">
        <f aca="false">P46*(0.01*$E$5)</f>
        <v>4800</v>
      </c>
      <c r="R38" s="9" t="n">
        <f aca="false">Q46*(0.01*$E$5)</f>
        <v>4350</v>
      </c>
      <c r="S38" s="9" t="n">
        <f aca="false">R46*(0.01*$E$5)</f>
        <v>3900</v>
      </c>
      <c r="T38" s="9" t="n">
        <f aca="false">S46*(0.01*$E$5)</f>
        <v>3450</v>
      </c>
      <c r="U38" s="9" t="n">
        <f aca="false">T46*(0.01*$E$5)</f>
        <v>3000</v>
      </c>
      <c r="V38" s="9" t="n">
        <f aca="false">U46*(0.01*$E$5)</f>
        <v>2550</v>
      </c>
    </row>
    <row r="39" customFormat="false" ht="12.8" hidden="false" customHeight="true" outlineLevel="0" collapsed="false">
      <c r="A39" s="6" t="s">
        <v>41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 t="n">
        <v>5000</v>
      </c>
      <c r="R39" s="9"/>
      <c r="S39" s="9"/>
      <c r="T39" s="9"/>
      <c r="U39" s="9"/>
      <c r="V39" s="9"/>
    </row>
    <row r="40" customFormat="false" ht="12.8" hidden="false" customHeight="true" outlineLevel="0" collapsed="false">
      <c r="A40" s="6" t="s">
        <v>42</v>
      </c>
      <c r="B40" s="12"/>
      <c r="C40" s="12" t="n">
        <v>500</v>
      </c>
      <c r="D40" s="12" t="n">
        <v>500</v>
      </c>
      <c r="E40" s="12" t="n">
        <v>500</v>
      </c>
      <c r="F40" s="12" t="n">
        <v>500</v>
      </c>
      <c r="G40" s="12" t="n">
        <v>500</v>
      </c>
      <c r="H40" s="12" t="n">
        <v>500</v>
      </c>
      <c r="I40" s="12" t="n">
        <v>500</v>
      </c>
      <c r="J40" s="12" t="n">
        <v>500</v>
      </c>
      <c r="K40" s="12" t="n">
        <v>500</v>
      </c>
      <c r="L40" s="12" t="n">
        <v>500</v>
      </c>
      <c r="M40" s="12" t="n">
        <v>500</v>
      </c>
      <c r="N40" s="12" t="n">
        <v>500</v>
      </c>
      <c r="O40" s="12" t="n">
        <v>500</v>
      </c>
      <c r="P40" s="12" t="n">
        <v>500</v>
      </c>
      <c r="Q40" s="12" t="n">
        <v>500</v>
      </c>
      <c r="R40" s="12" t="n">
        <v>500</v>
      </c>
      <c r="S40" s="12" t="n">
        <v>500</v>
      </c>
      <c r="T40" s="12" t="n">
        <v>500</v>
      </c>
      <c r="U40" s="12" t="n">
        <v>500</v>
      </c>
      <c r="V40" s="12" t="n">
        <v>500</v>
      </c>
    </row>
    <row r="41" s="10" customFormat="true" ht="12.8" hidden="false" customHeight="true" outlineLevel="0" collapsed="false">
      <c r="A41" s="10" t="s">
        <v>36</v>
      </c>
      <c r="B41" s="11" t="n">
        <f aca="false">SUM(B36:B40)</f>
        <v>345500</v>
      </c>
      <c r="C41" s="11" t="n">
        <f aca="false">SUM(C36:C40)</f>
        <v>17394</v>
      </c>
      <c r="D41" s="11" t="n">
        <f aca="false">SUM(D36:D40)</f>
        <v>17546.35</v>
      </c>
      <c r="E41" s="11" t="n">
        <f aca="false">SUM(E36:E40)</f>
        <v>17702.50875</v>
      </c>
      <c r="F41" s="11" t="n">
        <f aca="false">SUM(F36:F40)</f>
        <v>17862.57146875</v>
      </c>
      <c r="G41" s="11" t="n">
        <f aca="false">SUM(G36:G40)</f>
        <v>16526.6357554687</v>
      </c>
      <c r="H41" s="11" t="n">
        <f aca="false">SUM(H36:H40)</f>
        <v>16244.8016493555</v>
      </c>
      <c r="I41" s="11" t="n">
        <f aca="false">SUM(I36:I40)</f>
        <v>15967.1716905894</v>
      </c>
      <c r="J41" s="11" t="n">
        <f aca="false">SUM(J36:J40)</f>
        <v>15693.8509828541</v>
      </c>
      <c r="K41" s="11" t="n">
        <f aca="false">SUM(K36:K40)</f>
        <v>15424.9472574254</v>
      </c>
      <c r="L41" s="11" t="n">
        <f aca="false">SUM(L36:L40)</f>
        <v>15160.5709388611</v>
      </c>
      <c r="M41" s="11" t="n">
        <f aca="false">SUM(M36:M40)</f>
        <v>14900.8352123326</v>
      </c>
      <c r="N41" s="11" t="n">
        <f aca="false">SUM(N36:N40)</f>
        <v>14645.8560926409</v>
      </c>
      <c r="O41" s="11" t="n">
        <f aca="false">SUM(O36:O40)</f>
        <v>14395.7524949569</v>
      </c>
      <c r="P41" s="11" t="n">
        <f aca="false">SUM(P36:P40)</f>
        <v>14150.6463073309</v>
      </c>
      <c r="Q41" s="11" t="n">
        <f aca="false">SUM(Q36:Q40)</f>
        <v>18910.6624650141</v>
      </c>
      <c r="R41" s="11" t="n">
        <f aca="false">SUM(R36:R40)</f>
        <v>13675.9290266395</v>
      </c>
      <c r="S41" s="11" t="n">
        <f aca="false">SUM(S36:S40)</f>
        <v>13446.5772523055</v>
      </c>
      <c r="T41" s="11" t="n">
        <f aca="false">SUM(T36:T40)</f>
        <v>13222.7416836131</v>
      </c>
      <c r="U41" s="11" t="n">
        <f aca="false">SUM(U36:U40)</f>
        <v>13004.5602257034</v>
      </c>
      <c r="V41" s="11" t="n">
        <f aca="false">SUM(V36:V40)</f>
        <v>12792.174231346</v>
      </c>
    </row>
    <row r="42" customFormat="false" ht="12.8" hidden="false" customHeight="true" outlineLevel="0" collapsed="false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customFormat="false" ht="12.8" hidden="false" customHeight="true" outlineLevel="0" collapsed="false">
      <c r="A43" s="3" t="s">
        <v>43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customFormat="false" ht="12.8" hidden="false" customHeight="true" outlineLevel="0" collapsed="false">
      <c r="A44" s="0" t="s">
        <v>44</v>
      </c>
      <c r="B44" s="9" t="n">
        <f aca="false">E12</f>
        <v>360000</v>
      </c>
      <c r="C44" s="9"/>
      <c r="D44" s="9"/>
      <c r="E44" s="9"/>
      <c r="F44" s="9"/>
      <c r="G44" s="9"/>
      <c r="H44" s="9"/>
      <c r="I44" s="9"/>
      <c r="J44" s="9"/>
      <c r="K44" s="9"/>
      <c r="M44" s="9"/>
      <c r="N44" s="9"/>
      <c r="O44" s="9"/>
      <c r="P44" s="9"/>
      <c r="Q44" s="9"/>
      <c r="R44" s="9"/>
      <c r="S44" s="9"/>
      <c r="T44" s="9"/>
      <c r="U44" s="9"/>
      <c r="V44" s="9"/>
    </row>
    <row r="45" customFormat="false" ht="12.8" hidden="false" customHeight="true" outlineLevel="0" collapsed="false">
      <c r="A45" s="0" t="s">
        <v>45</v>
      </c>
      <c r="B45" s="12"/>
      <c r="C45" s="12"/>
      <c r="D45" s="12"/>
      <c r="E45" s="12"/>
      <c r="F45" s="12" t="n">
        <v>50000</v>
      </c>
      <c r="G45" s="12" t="n">
        <v>15000</v>
      </c>
      <c r="H45" s="12" t="n">
        <v>15000</v>
      </c>
      <c r="I45" s="12" t="n">
        <v>15000</v>
      </c>
      <c r="J45" s="12" t="n">
        <v>15000</v>
      </c>
      <c r="K45" s="12" t="n">
        <v>15000</v>
      </c>
      <c r="L45" s="12" t="n">
        <v>15000</v>
      </c>
      <c r="M45" s="12" t="n">
        <v>15000</v>
      </c>
      <c r="N45" s="12" t="n">
        <v>15000</v>
      </c>
      <c r="O45" s="12" t="n">
        <v>15000</v>
      </c>
      <c r="P45" s="12" t="n">
        <v>15000</v>
      </c>
      <c r="Q45" s="12" t="n">
        <v>15000</v>
      </c>
      <c r="R45" s="12" t="n">
        <v>15000</v>
      </c>
      <c r="S45" s="12" t="n">
        <v>15000</v>
      </c>
      <c r="T45" s="12" t="n">
        <v>15000</v>
      </c>
      <c r="U45" s="12" t="n">
        <v>15000</v>
      </c>
      <c r="V45" s="9" t="n">
        <f aca="false">U46</f>
        <v>85000</v>
      </c>
    </row>
    <row r="46" s="10" customFormat="true" ht="12.8" hidden="false" customHeight="true" outlineLevel="0" collapsed="false">
      <c r="A46" s="10" t="s">
        <v>43</v>
      </c>
      <c r="B46" s="11" t="n">
        <f aca="false">B44-B45</f>
        <v>360000</v>
      </c>
      <c r="C46" s="11" t="n">
        <f aca="false">B46+C44-C45</f>
        <v>360000</v>
      </c>
      <c r="D46" s="11" t="n">
        <f aca="false">C46+D44-D45</f>
        <v>360000</v>
      </c>
      <c r="E46" s="11" t="n">
        <f aca="false">D46+E44-E45</f>
        <v>360000</v>
      </c>
      <c r="F46" s="11" t="n">
        <f aca="false">E46+F44-F45</f>
        <v>310000</v>
      </c>
      <c r="G46" s="11" t="n">
        <f aca="false">F46+G44-G45</f>
        <v>295000</v>
      </c>
      <c r="H46" s="11" t="n">
        <f aca="false">G46+H44-H45</f>
        <v>280000</v>
      </c>
      <c r="I46" s="11" t="n">
        <f aca="false">H46+I44-I45</f>
        <v>265000</v>
      </c>
      <c r="J46" s="11" t="n">
        <f aca="false">I46+J44-J45</f>
        <v>250000</v>
      </c>
      <c r="K46" s="11" t="n">
        <f aca="false">J46+K44-K45</f>
        <v>235000</v>
      </c>
      <c r="L46" s="11" t="n">
        <f aca="false">K46+L44-L45</f>
        <v>220000</v>
      </c>
      <c r="M46" s="11" t="n">
        <f aca="false">L46+M44-M45</f>
        <v>205000</v>
      </c>
      <c r="N46" s="11" t="n">
        <f aca="false">M46+N44-N45</f>
        <v>190000</v>
      </c>
      <c r="O46" s="11" t="n">
        <f aca="false">N46+O44-O45</f>
        <v>175000</v>
      </c>
      <c r="P46" s="11" t="n">
        <f aca="false">O46+P44-P45</f>
        <v>160000</v>
      </c>
      <c r="Q46" s="11" t="n">
        <f aca="false">P46+Q44-Q45</f>
        <v>145000</v>
      </c>
      <c r="R46" s="11" t="n">
        <f aca="false">Q46+R44-R45</f>
        <v>130000</v>
      </c>
      <c r="S46" s="11" t="n">
        <f aca="false">R46+S44-S45</f>
        <v>115000</v>
      </c>
      <c r="T46" s="11" t="n">
        <f aca="false">S46+T44-T45</f>
        <v>100000</v>
      </c>
      <c r="U46" s="11" t="n">
        <f aca="false">T46+U44-U45</f>
        <v>85000</v>
      </c>
      <c r="V46" s="11" t="n">
        <f aca="false">U46+V44-V45</f>
        <v>0</v>
      </c>
    </row>
    <row r="47" customFormat="false" ht="12.8" hidden="false" customHeight="true" outlineLevel="0" collapsed="false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customFormat="false" ht="12.8" hidden="false" customHeight="true" outlineLevel="0" collapsed="false">
      <c r="A48" s="3" t="s">
        <v>46</v>
      </c>
      <c r="B48" s="9" t="n">
        <f aca="false">B32+B44-B41-B45</f>
        <v>14500</v>
      </c>
      <c r="C48" s="9" t="n">
        <f aca="false">B48+C32+C44-C41-C45</f>
        <v>24787.00352</v>
      </c>
      <c r="D48" s="9" t="n">
        <f aca="false">C48+D32+D44-D41-D45</f>
        <v>35637.782987136</v>
      </c>
      <c r="E48" s="9" t="n">
        <f aca="false">D48+E32+E44-E41-E45</f>
        <v>47070.3344245199</v>
      </c>
      <c r="F48" s="9" t="n">
        <f aca="false">E48+F32+F44-F41-F45</f>
        <v>9103.13807138179</v>
      </c>
      <c r="G48" s="9" t="n">
        <f aca="false">F48+G32+G44-G41-G45</f>
        <v>7005.1702841805</v>
      </c>
      <c r="H48" s="9" t="n">
        <f aca="false">G48+H32+H44-H41-H45</f>
        <v>5627.16571228937</v>
      </c>
      <c r="I48" s="9" t="n">
        <f aca="false">H48+I32+I44-I41-I45</f>
        <v>4991.16100424911</v>
      </c>
      <c r="J48" s="9" t="n">
        <f aca="false">I48+J32+J44-J41-J45</f>
        <v>5119.77708195078</v>
      </c>
      <c r="K48" s="9" t="n">
        <f aca="false">J48+K32+K44-K41-K45</f>
        <v>6036.23344601918</v>
      </c>
      <c r="L48" s="9" t="n">
        <f aca="false">K48+L32+L44-L41-L45</f>
        <v>7764.36281222034</v>
      </c>
      <c r="M48" s="9" t="n">
        <f aca="false">L48+M32+M44-M41-M45</f>
        <v>10328.6260861827</v>
      </c>
      <c r="N48" s="9" t="n">
        <f aca="false">M48+N32+N44-N41-N45</f>
        <v>13754.1276838744</v>
      </c>
      <c r="O48" s="9" t="n">
        <f aca="false">N48+O32+O44-O41-O45</f>
        <v>18066.6312054338</v>
      </c>
      <c r="P48" s="9" t="n">
        <f aca="false">O48+P32+P44-P41-P45</f>
        <v>23292.5754701085</v>
      </c>
      <c r="Q48" s="9" t="n">
        <f aca="false">P48+Q32+Q44-Q41-Q45</f>
        <v>24459.0909202202</v>
      </c>
      <c r="R48" s="9" t="n">
        <f aca="false">Q48+R32+R44-R41-R45</f>
        <v>31469.016402236</v>
      </c>
      <c r="S48" s="9" t="n">
        <f aca="false">R48+S32+S44-S41-S45</f>
        <v>39472.7913331952</v>
      </c>
      <c r="T48" s="9" t="n">
        <f aca="false">S48+T32+T44-T41-T45</f>
        <v>48499.6451359105</v>
      </c>
      <c r="U48" s="9" t="n">
        <f aca="false">T48+U32+U44-U41-U45</f>
        <v>58579.5663734138</v>
      </c>
      <c r="V48" s="9" t="n">
        <f aca="false">U48+V32+V44-V41-V45</f>
        <v>-256.678926163077</v>
      </c>
    </row>
  </sheetData>
  <hyperlinks>
    <hyperlink ref="A1" r:id="rId1" display="http://reachsolarfarm.co.uk/docs/financial-projections-phase-two.pdf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I4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0" width="65.4897959183674"/>
    <col collapsed="false" hidden="false" max="2" min="2" style="0" width="11.5714285714286"/>
    <col collapsed="false" hidden="false" max="3" min="3" style="0" width="16.1887755102041"/>
    <col collapsed="false" hidden="false" max="4" min="4" style="0" width="21.0867346938776"/>
    <col collapsed="false" hidden="false" max="1025" min="5" style="0" width="11.5714285714286"/>
  </cols>
  <sheetData>
    <row r="1" s="2" customFormat="true" ht="12.8" hidden="false" customHeight="false" outlineLevel="0" collapsed="false">
      <c r="A1" s="1" t="s">
        <v>0</v>
      </c>
      <c r="C1" s="1"/>
      <c r="E1" s="1"/>
      <c r="G1" s="1"/>
      <c r="I1" s="1"/>
      <c r="K1" s="1"/>
      <c r="M1" s="1"/>
      <c r="O1" s="1"/>
      <c r="Q1" s="1"/>
      <c r="S1" s="1"/>
      <c r="U1" s="1"/>
      <c r="W1" s="1"/>
      <c r="Y1" s="1"/>
      <c r="AA1" s="1"/>
      <c r="AC1" s="1"/>
      <c r="AE1" s="1"/>
      <c r="AG1" s="1"/>
      <c r="AI1" s="1"/>
      <c r="AK1" s="1"/>
      <c r="AM1" s="1"/>
      <c r="AO1" s="1"/>
      <c r="AQ1" s="1"/>
      <c r="AS1" s="1"/>
      <c r="AU1" s="1"/>
      <c r="AW1" s="1"/>
      <c r="AY1" s="1"/>
      <c r="BA1" s="1"/>
      <c r="BC1" s="1"/>
      <c r="BE1" s="1"/>
      <c r="BG1" s="1"/>
      <c r="BI1" s="1"/>
      <c r="BK1" s="1"/>
      <c r="BM1" s="1"/>
      <c r="BO1" s="1"/>
      <c r="BQ1" s="1"/>
      <c r="BS1" s="1"/>
      <c r="BU1" s="1"/>
      <c r="BW1" s="1"/>
      <c r="BY1" s="1"/>
      <c r="CA1" s="1"/>
      <c r="CC1" s="1"/>
      <c r="CE1" s="1"/>
      <c r="CG1" s="1"/>
      <c r="CI1" s="1"/>
      <c r="CK1" s="1"/>
      <c r="CM1" s="1"/>
      <c r="CO1" s="1"/>
      <c r="CQ1" s="1"/>
      <c r="CS1" s="1"/>
      <c r="CU1" s="1"/>
      <c r="CW1" s="1"/>
      <c r="CY1" s="1"/>
      <c r="DA1" s="1"/>
      <c r="DC1" s="1"/>
      <c r="DE1" s="1"/>
      <c r="DG1" s="1"/>
      <c r="DI1" s="1"/>
      <c r="DK1" s="1"/>
      <c r="DM1" s="1"/>
      <c r="DO1" s="1"/>
      <c r="DQ1" s="1"/>
      <c r="DS1" s="1"/>
      <c r="DU1" s="1"/>
      <c r="DW1" s="1"/>
      <c r="DY1" s="1"/>
      <c r="EA1" s="1"/>
      <c r="EC1" s="1"/>
      <c r="EE1" s="1"/>
      <c r="EG1" s="1"/>
      <c r="EI1" s="1"/>
      <c r="EK1" s="1"/>
      <c r="EM1" s="1"/>
      <c r="EO1" s="1"/>
      <c r="EQ1" s="1"/>
      <c r="ES1" s="1"/>
      <c r="EU1" s="1"/>
      <c r="EW1" s="1"/>
      <c r="EY1" s="1"/>
      <c r="FA1" s="1"/>
      <c r="FC1" s="1"/>
      <c r="FE1" s="1"/>
      <c r="FG1" s="1"/>
      <c r="FI1" s="1"/>
      <c r="FK1" s="1"/>
      <c r="FM1" s="1"/>
      <c r="FO1" s="1"/>
      <c r="FQ1" s="1"/>
      <c r="FS1" s="1"/>
      <c r="FU1" s="1"/>
      <c r="FW1" s="1"/>
      <c r="FY1" s="1"/>
      <c r="GA1" s="1"/>
      <c r="GC1" s="1"/>
      <c r="GE1" s="1"/>
      <c r="GG1" s="1"/>
      <c r="GI1" s="1"/>
      <c r="GK1" s="1"/>
      <c r="GM1" s="1"/>
      <c r="GO1" s="1"/>
      <c r="GQ1" s="1"/>
      <c r="GS1" s="1"/>
      <c r="GU1" s="1"/>
      <c r="GW1" s="1"/>
      <c r="GY1" s="1"/>
      <c r="HA1" s="1"/>
      <c r="HC1" s="1"/>
      <c r="HE1" s="1"/>
      <c r="HG1" s="1"/>
      <c r="HI1" s="1"/>
      <c r="HK1" s="1"/>
      <c r="HM1" s="1"/>
      <c r="HO1" s="1"/>
      <c r="HQ1" s="1"/>
      <c r="HS1" s="1"/>
      <c r="HU1" s="1"/>
      <c r="HW1" s="1"/>
      <c r="HY1" s="1"/>
      <c r="IA1" s="1"/>
      <c r="IC1" s="1"/>
      <c r="IE1" s="1"/>
      <c r="IG1" s="1"/>
      <c r="II1" s="1"/>
      <c r="IK1" s="1"/>
      <c r="IM1" s="1"/>
      <c r="IO1" s="1"/>
      <c r="IQ1" s="1"/>
      <c r="IS1" s="1"/>
      <c r="IU1" s="1"/>
      <c r="IW1" s="1"/>
      <c r="IY1" s="1"/>
      <c r="JA1" s="1"/>
      <c r="JC1" s="1"/>
      <c r="JE1" s="1"/>
      <c r="JG1" s="1"/>
      <c r="JI1" s="1"/>
      <c r="JK1" s="1"/>
      <c r="JM1" s="1"/>
      <c r="JO1" s="1"/>
      <c r="JQ1" s="1"/>
      <c r="JS1" s="1"/>
      <c r="JU1" s="1"/>
      <c r="JW1" s="1"/>
      <c r="JY1" s="1"/>
      <c r="KA1" s="1"/>
      <c r="KC1" s="1"/>
      <c r="KE1" s="1"/>
      <c r="KG1" s="1"/>
      <c r="KI1" s="1"/>
      <c r="KK1" s="1"/>
      <c r="KM1" s="1"/>
      <c r="KO1" s="1"/>
      <c r="KQ1" s="1"/>
      <c r="KS1" s="1"/>
      <c r="KU1" s="1"/>
      <c r="KW1" s="1"/>
      <c r="KY1" s="1"/>
      <c r="LA1" s="1"/>
      <c r="LC1" s="1"/>
      <c r="LE1" s="1"/>
      <c r="LG1" s="1"/>
      <c r="LI1" s="1"/>
      <c r="LK1" s="1"/>
      <c r="LM1" s="1"/>
      <c r="LO1" s="1"/>
      <c r="LQ1" s="1"/>
      <c r="LS1" s="1"/>
      <c r="LU1" s="1"/>
      <c r="LW1" s="1"/>
      <c r="LY1" s="1"/>
      <c r="MA1" s="1"/>
      <c r="MC1" s="1"/>
      <c r="ME1" s="1"/>
      <c r="MG1" s="1"/>
      <c r="MI1" s="1"/>
      <c r="MK1" s="1"/>
      <c r="MM1" s="1"/>
      <c r="MO1" s="1"/>
      <c r="MQ1" s="1"/>
      <c r="MS1" s="1"/>
      <c r="MU1" s="1"/>
      <c r="MW1" s="1"/>
      <c r="MY1" s="1"/>
      <c r="NA1" s="1"/>
      <c r="NC1" s="1"/>
      <c r="NE1" s="1"/>
      <c r="NG1" s="1"/>
      <c r="NI1" s="1"/>
      <c r="NK1" s="1"/>
      <c r="NM1" s="1"/>
      <c r="NO1" s="1"/>
      <c r="NQ1" s="1"/>
      <c r="NS1" s="1"/>
      <c r="NU1" s="1"/>
      <c r="NW1" s="1"/>
      <c r="NY1" s="1"/>
      <c r="OA1" s="1"/>
      <c r="OC1" s="1"/>
      <c r="OE1" s="1"/>
      <c r="OG1" s="1"/>
      <c r="OI1" s="1"/>
      <c r="OK1" s="1"/>
      <c r="OM1" s="1"/>
      <c r="OO1" s="1"/>
      <c r="OQ1" s="1"/>
      <c r="OS1" s="1"/>
      <c r="OU1" s="1"/>
      <c r="OW1" s="1"/>
      <c r="OY1" s="1"/>
      <c r="PA1" s="1"/>
      <c r="PC1" s="1"/>
      <c r="PE1" s="1"/>
      <c r="PG1" s="1"/>
      <c r="PI1" s="1"/>
      <c r="PK1" s="1"/>
      <c r="PM1" s="1"/>
      <c r="PO1" s="1"/>
      <c r="PQ1" s="1"/>
      <c r="PS1" s="1"/>
      <c r="PU1" s="1"/>
      <c r="PW1" s="1"/>
      <c r="PY1" s="1"/>
      <c r="QA1" s="1"/>
      <c r="QC1" s="1"/>
      <c r="QE1" s="1"/>
      <c r="QG1" s="1"/>
      <c r="QI1" s="1"/>
      <c r="QK1" s="1"/>
      <c r="QM1" s="1"/>
      <c r="QO1" s="1"/>
      <c r="QQ1" s="1"/>
      <c r="QS1" s="1"/>
      <c r="QU1" s="1"/>
      <c r="QW1" s="1"/>
      <c r="QY1" s="1"/>
      <c r="RA1" s="1"/>
      <c r="RC1" s="1"/>
      <c r="RE1" s="1"/>
      <c r="RG1" s="1"/>
      <c r="RI1" s="1"/>
      <c r="RK1" s="1"/>
      <c r="RM1" s="1"/>
      <c r="RO1" s="1"/>
      <c r="RQ1" s="1"/>
      <c r="RS1" s="1"/>
      <c r="RU1" s="1"/>
      <c r="RW1" s="1"/>
      <c r="RY1" s="1"/>
      <c r="SA1" s="1"/>
      <c r="SC1" s="1"/>
      <c r="SE1" s="1"/>
      <c r="SG1" s="1"/>
      <c r="SI1" s="1"/>
      <c r="SK1" s="1"/>
      <c r="SM1" s="1"/>
      <c r="SO1" s="1"/>
      <c r="SQ1" s="1"/>
      <c r="SS1" s="1"/>
      <c r="SU1" s="1"/>
      <c r="SW1" s="1"/>
      <c r="SY1" s="1"/>
      <c r="TA1" s="1"/>
      <c r="TC1" s="1"/>
      <c r="TE1" s="1"/>
      <c r="TG1" s="1"/>
      <c r="TI1" s="1"/>
      <c r="TK1" s="1"/>
      <c r="TM1" s="1"/>
      <c r="TO1" s="1"/>
      <c r="TQ1" s="1"/>
      <c r="TS1" s="1"/>
      <c r="TU1" s="1"/>
      <c r="TW1" s="1"/>
      <c r="TY1" s="1"/>
      <c r="UA1" s="1"/>
      <c r="UC1" s="1"/>
      <c r="UE1" s="1"/>
      <c r="UG1" s="1"/>
      <c r="UI1" s="1"/>
      <c r="UK1" s="1"/>
      <c r="UM1" s="1"/>
      <c r="UO1" s="1"/>
      <c r="UQ1" s="1"/>
      <c r="US1" s="1"/>
      <c r="UU1" s="1"/>
      <c r="UW1" s="1"/>
      <c r="UY1" s="1"/>
      <c r="VA1" s="1"/>
      <c r="VC1" s="1"/>
      <c r="VE1" s="1"/>
      <c r="VG1" s="1"/>
      <c r="VI1" s="1"/>
      <c r="VK1" s="1"/>
      <c r="VM1" s="1"/>
      <c r="VO1" s="1"/>
      <c r="VQ1" s="1"/>
      <c r="VS1" s="1"/>
      <c r="VU1" s="1"/>
      <c r="VW1" s="1"/>
      <c r="VY1" s="1"/>
      <c r="WA1" s="1"/>
      <c r="WC1" s="1"/>
      <c r="WE1" s="1"/>
      <c r="WG1" s="1"/>
      <c r="WI1" s="1"/>
      <c r="WK1" s="1"/>
      <c r="WM1" s="1"/>
      <c r="WO1" s="1"/>
      <c r="WQ1" s="1"/>
      <c r="WS1" s="1"/>
      <c r="WU1" s="1"/>
      <c r="WW1" s="1"/>
      <c r="WY1" s="1"/>
      <c r="XA1" s="1"/>
      <c r="XC1" s="1"/>
      <c r="XE1" s="1"/>
      <c r="XG1" s="1"/>
      <c r="XI1" s="1"/>
      <c r="XK1" s="1"/>
      <c r="XM1" s="1"/>
      <c r="XO1" s="1"/>
      <c r="XQ1" s="1"/>
      <c r="XS1" s="1"/>
      <c r="XU1" s="1"/>
      <c r="XW1" s="1"/>
      <c r="XY1" s="1"/>
      <c r="YA1" s="1"/>
      <c r="YC1" s="1"/>
      <c r="YE1" s="1"/>
      <c r="YG1" s="1"/>
      <c r="YI1" s="1"/>
      <c r="YK1" s="1"/>
      <c r="YM1" s="1"/>
      <c r="YO1" s="1"/>
      <c r="YQ1" s="1"/>
      <c r="YS1" s="1"/>
      <c r="YU1" s="1"/>
      <c r="YW1" s="1"/>
      <c r="YY1" s="1"/>
      <c r="ZA1" s="1"/>
      <c r="ZC1" s="1"/>
      <c r="ZE1" s="1"/>
      <c r="ZG1" s="1"/>
      <c r="ZI1" s="1"/>
      <c r="ZK1" s="1"/>
      <c r="ZM1" s="1"/>
      <c r="ZO1" s="1"/>
      <c r="ZQ1" s="1"/>
      <c r="ZS1" s="1"/>
      <c r="ZU1" s="1"/>
      <c r="ZW1" s="1"/>
      <c r="ZY1" s="1"/>
      <c r="AAA1" s="1"/>
      <c r="AAC1" s="1"/>
      <c r="AAE1" s="1"/>
      <c r="AAG1" s="1"/>
      <c r="AAI1" s="1"/>
      <c r="AAK1" s="1"/>
      <c r="AAM1" s="1"/>
      <c r="AAO1" s="1"/>
      <c r="AAQ1" s="1"/>
      <c r="AAS1" s="1"/>
      <c r="AAU1" s="1"/>
      <c r="AAW1" s="1"/>
      <c r="AAY1" s="1"/>
      <c r="ABA1" s="1"/>
      <c r="ABC1" s="1"/>
      <c r="ABE1" s="1"/>
      <c r="ABG1" s="1"/>
      <c r="ABI1" s="1"/>
      <c r="ABK1" s="1"/>
      <c r="ABM1" s="1"/>
      <c r="ABO1" s="1"/>
      <c r="ABQ1" s="1"/>
      <c r="ABS1" s="1"/>
      <c r="ABU1" s="1"/>
      <c r="ABW1" s="1"/>
      <c r="ABY1" s="1"/>
      <c r="ACA1" s="1"/>
      <c r="ACC1" s="1"/>
      <c r="ACE1" s="1"/>
      <c r="ACG1" s="1"/>
      <c r="ACI1" s="1"/>
      <c r="ACK1" s="1"/>
      <c r="ACM1" s="1"/>
      <c r="ACO1" s="1"/>
      <c r="ACQ1" s="1"/>
      <c r="ACS1" s="1"/>
      <c r="ACU1" s="1"/>
      <c r="ACW1" s="1"/>
      <c r="ACY1" s="1"/>
      <c r="ADA1" s="1"/>
      <c r="ADC1" s="1"/>
      <c r="ADE1" s="1"/>
      <c r="ADG1" s="1"/>
      <c r="ADI1" s="1"/>
      <c r="ADK1" s="1"/>
      <c r="ADM1" s="1"/>
      <c r="ADO1" s="1"/>
      <c r="ADQ1" s="1"/>
      <c r="ADS1" s="1"/>
      <c r="ADU1" s="1"/>
      <c r="ADW1" s="1"/>
      <c r="ADY1" s="1"/>
      <c r="AEA1" s="1"/>
      <c r="AEC1" s="1"/>
      <c r="AEE1" s="1"/>
      <c r="AEG1" s="1"/>
      <c r="AEI1" s="1"/>
      <c r="AEK1" s="1"/>
      <c r="AEM1" s="1"/>
      <c r="AEO1" s="1"/>
      <c r="AEQ1" s="1"/>
      <c r="AES1" s="1"/>
      <c r="AEU1" s="1"/>
      <c r="AEW1" s="1"/>
      <c r="AEY1" s="1"/>
      <c r="AFA1" s="1"/>
      <c r="AFC1" s="1"/>
      <c r="AFE1" s="1"/>
      <c r="AFG1" s="1"/>
      <c r="AFI1" s="1"/>
      <c r="AFK1" s="1"/>
      <c r="AFM1" s="1"/>
      <c r="AFO1" s="1"/>
      <c r="AFQ1" s="1"/>
      <c r="AFS1" s="1"/>
      <c r="AFU1" s="1"/>
      <c r="AFW1" s="1"/>
      <c r="AFY1" s="1"/>
      <c r="AGA1" s="1"/>
      <c r="AGC1" s="1"/>
      <c r="AGE1" s="1"/>
      <c r="AGG1" s="1"/>
      <c r="AGI1" s="1"/>
      <c r="AGK1" s="1"/>
      <c r="AGM1" s="1"/>
      <c r="AGO1" s="1"/>
      <c r="AGQ1" s="1"/>
      <c r="AGS1" s="1"/>
      <c r="AGU1" s="1"/>
      <c r="AGW1" s="1"/>
      <c r="AGY1" s="1"/>
      <c r="AHA1" s="1"/>
      <c r="AHC1" s="1"/>
      <c r="AHE1" s="1"/>
      <c r="AHG1" s="1"/>
      <c r="AHI1" s="1"/>
      <c r="AHK1" s="1"/>
      <c r="AHM1" s="1"/>
      <c r="AHO1" s="1"/>
      <c r="AHQ1" s="1"/>
      <c r="AHS1" s="1"/>
      <c r="AHU1" s="1"/>
      <c r="AHW1" s="1"/>
      <c r="AHY1" s="1"/>
      <c r="AIA1" s="1"/>
      <c r="AIC1" s="1"/>
      <c r="AIE1" s="1"/>
      <c r="AIG1" s="1"/>
      <c r="AII1" s="1"/>
      <c r="AIK1" s="1"/>
      <c r="AIM1" s="1"/>
      <c r="AIO1" s="1"/>
      <c r="AIQ1" s="1"/>
      <c r="AIS1" s="1"/>
      <c r="AIU1" s="1"/>
      <c r="AIW1" s="1"/>
      <c r="AIY1" s="1"/>
      <c r="AJA1" s="1"/>
      <c r="AJC1" s="1"/>
      <c r="AJE1" s="1"/>
      <c r="AJG1" s="1"/>
      <c r="AJI1" s="1"/>
      <c r="AJK1" s="1"/>
      <c r="AJM1" s="1"/>
      <c r="AJO1" s="1"/>
      <c r="AJQ1" s="1"/>
      <c r="AJS1" s="1"/>
      <c r="AJU1" s="1"/>
      <c r="AJW1" s="1"/>
      <c r="AJY1" s="1"/>
      <c r="AKA1" s="1"/>
      <c r="AKC1" s="1"/>
      <c r="AKE1" s="1"/>
      <c r="AKG1" s="1"/>
      <c r="AKI1" s="1"/>
      <c r="AKK1" s="1"/>
      <c r="AKM1" s="1"/>
      <c r="AKO1" s="1"/>
      <c r="AKQ1" s="1"/>
      <c r="AKS1" s="1"/>
      <c r="AKU1" s="1"/>
      <c r="AKW1" s="1"/>
      <c r="AKY1" s="1"/>
      <c r="ALA1" s="1"/>
      <c r="ALC1" s="1"/>
      <c r="ALE1" s="1"/>
      <c r="ALG1" s="1"/>
      <c r="ALI1" s="1"/>
      <c r="ALK1" s="1"/>
      <c r="ALM1" s="1"/>
      <c r="ALO1" s="1"/>
      <c r="ALQ1" s="1"/>
      <c r="ALS1" s="1"/>
      <c r="ALU1" s="1"/>
      <c r="ALW1" s="1"/>
      <c r="ALY1" s="1"/>
      <c r="AMA1" s="1"/>
      <c r="AMC1" s="1"/>
      <c r="AME1" s="1"/>
      <c r="AMG1" s="1"/>
      <c r="AMI1" s="1"/>
    </row>
    <row r="3" customFormat="false" ht="12.8" hidden="false" customHeight="true" outlineLevel="0" collapsed="false">
      <c r="A3" s="3" t="s">
        <v>1</v>
      </c>
      <c r="D3" s="3" t="s">
        <v>2</v>
      </c>
    </row>
    <row r="4" customFormat="false" ht="12.8" hidden="false" customHeight="true" outlineLevel="0" collapsed="false">
      <c r="A4" s="0" t="s">
        <v>3</v>
      </c>
      <c r="B4" s="0" t="n">
        <v>241000</v>
      </c>
      <c r="D4" s="0" t="s">
        <v>4</v>
      </c>
      <c r="E4" s="4" t="n">
        <v>2.5</v>
      </c>
      <c r="F4" s="0" t="s">
        <v>5</v>
      </c>
    </row>
    <row r="5" customFormat="false" ht="12.8" hidden="false" customHeight="true" outlineLevel="0" collapsed="false">
      <c r="A5" s="0" t="s">
        <v>6</v>
      </c>
      <c r="B5" s="0" t="n">
        <v>8000</v>
      </c>
      <c r="D5" s="0" t="s">
        <v>7</v>
      </c>
      <c r="E5" s="4" t="n">
        <v>4.4</v>
      </c>
      <c r="F5" s="0" t="s">
        <v>5</v>
      </c>
    </row>
    <row r="6" customFormat="false" ht="12.8" hidden="false" customHeight="true" outlineLevel="0" collapsed="false">
      <c r="A6" s="0" t="s">
        <v>8</v>
      </c>
      <c r="B6" s="0" t="n">
        <v>80000</v>
      </c>
      <c r="D6" s="0" t="s">
        <v>9</v>
      </c>
      <c r="E6" s="5" t="n">
        <f aca="false">915*264*0.98*1.03</f>
        <v>243830.664</v>
      </c>
      <c r="F6" s="0" t="s">
        <v>10</v>
      </c>
    </row>
    <row r="7" customFormat="false" ht="12.8" hidden="false" customHeight="true" outlineLevel="0" collapsed="false">
      <c r="A7" s="0" t="s">
        <v>11</v>
      </c>
      <c r="B7" s="0" t="n">
        <v>2000</v>
      </c>
      <c r="D7" s="0" t="s">
        <v>12</v>
      </c>
      <c r="E7" s="4" t="n">
        <v>0.8</v>
      </c>
      <c r="F7" s="0" t="s">
        <v>5</v>
      </c>
    </row>
    <row r="8" customFormat="false" ht="12.8" hidden="false" customHeight="true" outlineLevel="0" collapsed="false">
      <c r="A8" s="6" t="s">
        <v>13</v>
      </c>
      <c r="B8" s="0" t="n">
        <v>1000</v>
      </c>
      <c r="D8" s="7" t="s">
        <v>14</v>
      </c>
      <c r="E8" s="8" t="n">
        <v>0.0622</v>
      </c>
      <c r="F8" s="0" t="s">
        <v>15</v>
      </c>
    </row>
    <row r="9" customFormat="false" ht="12.8" hidden="false" customHeight="true" outlineLevel="0" collapsed="false">
      <c r="A9" s="0" t="s">
        <v>16</v>
      </c>
      <c r="B9" s="0" t="n">
        <f aca="false">E11</f>
        <v>0</v>
      </c>
      <c r="D9" s="7" t="s">
        <v>17</v>
      </c>
      <c r="E9" s="8" t="n">
        <v>0.0582</v>
      </c>
      <c r="F9" s="0" t="s">
        <v>15</v>
      </c>
    </row>
    <row r="10" customFormat="false" ht="12.8" hidden="false" customHeight="true" outlineLevel="0" collapsed="false">
      <c r="D10" s="0" t="s">
        <v>18</v>
      </c>
      <c r="E10" s="8" t="n">
        <v>1500</v>
      </c>
      <c r="F10" s="0" t="s">
        <v>19</v>
      </c>
    </row>
    <row r="11" customFormat="false" ht="12.8" hidden="false" customHeight="true" outlineLevel="0" collapsed="false">
      <c r="D11" s="0" t="s">
        <v>20</v>
      </c>
      <c r="E11" s="8" t="n">
        <v>0</v>
      </c>
      <c r="F11" s="0" t="s">
        <v>21</v>
      </c>
    </row>
    <row r="12" customFormat="false" ht="12.8" hidden="false" customHeight="true" outlineLevel="0" collapsed="false">
      <c r="B12" s="3" t="n">
        <f aca="false">SUM(B4:B11)</f>
        <v>332000</v>
      </c>
      <c r="D12" s="0" t="s">
        <v>22</v>
      </c>
      <c r="E12" s="8" t="n">
        <v>360000</v>
      </c>
      <c r="F12" s="0" t="s">
        <v>21</v>
      </c>
    </row>
    <row r="13" customFormat="false" ht="12.8" hidden="false" customHeight="true" outlineLevel="0" collapsed="false">
      <c r="A13" s="3" t="s">
        <v>23</v>
      </c>
    </row>
    <row r="14" customFormat="false" ht="12.8" hidden="false" customHeight="true" outlineLevel="0" collapsed="false">
      <c r="A14" s="0" t="s">
        <v>24</v>
      </c>
      <c r="B14" s="0" t="n">
        <v>1400</v>
      </c>
    </row>
    <row r="15" customFormat="false" ht="12.8" hidden="false" customHeight="true" outlineLevel="0" collapsed="false">
      <c r="A15" s="0" t="s">
        <v>25</v>
      </c>
      <c r="B15" s="0" t="n">
        <v>0</v>
      </c>
    </row>
    <row r="16" customFormat="false" ht="12.8" hidden="false" customHeight="true" outlineLevel="0" collapsed="false">
      <c r="A16" s="0" t="s">
        <v>26</v>
      </c>
      <c r="B16" s="0" t="n">
        <v>1500</v>
      </c>
    </row>
    <row r="17" customFormat="false" ht="12.8" hidden="false" customHeight="true" outlineLevel="0" collapsed="false">
      <c r="A17" s="0" t="s">
        <v>47</v>
      </c>
      <c r="B17" s="0" t="n">
        <v>1800</v>
      </c>
    </row>
    <row r="18" customFormat="false" ht="12.8" hidden="false" customHeight="true" outlineLevel="0" collapsed="false">
      <c r="A18" s="0" t="s">
        <v>28</v>
      </c>
      <c r="B18" s="0" t="n">
        <v>1000</v>
      </c>
    </row>
    <row r="20" customFormat="false" ht="12.8" hidden="false" customHeight="true" outlineLevel="0" collapsed="false">
      <c r="B20" s="3" t="n">
        <f aca="false">SUM(B14:B19)</f>
        <v>5700</v>
      </c>
    </row>
    <row r="21" customFormat="false" ht="12.8" hidden="false" customHeight="true" outlineLevel="0" collapsed="false">
      <c r="A21" s="3"/>
    </row>
    <row r="22" customFormat="false" ht="12.8" hidden="false" customHeight="true" outlineLevel="0" collapsed="false">
      <c r="E22" s="9"/>
      <c r="F22" s="9"/>
      <c r="G22" s="9"/>
      <c r="H22" s="9"/>
      <c r="I22" s="9"/>
      <c r="J22" s="9"/>
      <c r="K22" s="9"/>
      <c r="L22" s="9"/>
      <c r="M22" s="9"/>
      <c r="N22" s="9"/>
    </row>
    <row r="25" s="3" customFormat="true" ht="12.8" hidden="false" customHeight="true" outlineLevel="0" collapsed="false">
      <c r="B25" s="3" t="s">
        <v>29</v>
      </c>
      <c r="C25" s="3" t="s">
        <v>30</v>
      </c>
      <c r="D25" s="3" t="n">
        <v>2</v>
      </c>
      <c r="E25" s="3" t="n">
        <v>3</v>
      </c>
      <c r="F25" s="3" t="n">
        <v>4</v>
      </c>
      <c r="G25" s="3" t="n">
        <v>5</v>
      </c>
      <c r="H25" s="3" t="n">
        <v>6</v>
      </c>
      <c r="I25" s="3" t="n">
        <v>7</v>
      </c>
      <c r="J25" s="3" t="n">
        <v>8</v>
      </c>
      <c r="K25" s="3" t="n">
        <v>9</v>
      </c>
      <c r="L25" s="3" t="n">
        <v>10</v>
      </c>
      <c r="M25" s="3" t="n">
        <v>11</v>
      </c>
      <c r="N25" s="3" t="n">
        <v>12</v>
      </c>
      <c r="O25" s="3" t="n">
        <v>13</v>
      </c>
      <c r="P25" s="3" t="n">
        <v>14</v>
      </c>
      <c r="Q25" s="3" t="n">
        <v>15</v>
      </c>
      <c r="R25" s="3" t="n">
        <v>16</v>
      </c>
      <c r="S25" s="3" t="n">
        <v>17</v>
      </c>
      <c r="T25" s="3" t="n">
        <v>18</v>
      </c>
      <c r="U25" s="3" t="n">
        <v>19</v>
      </c>
      <c r="V25" s="3" t="n">
        <v>20</v>
      </c>
    </row>
    <row r="26" customFormat="false" ht="12.8" hidden="false" customHeight="true" outlineLevel="0" collapsed="false">
      <c r="A26" s="6" t="s">
        <v>31</v>
      </c>
      <c r="C26" s="6" t="n">
        <v>100</v>
      </c>
      <c r="D26" s="6" t="n">
        <f aca="false">C26*(1-0.01*$E$7)</f>
        <v>99.2</v>
      </c>
      <c r="E26" s="6" t="n">
        <f aca="false">D26*(1-0.01*$E$7)</f>
        <v>98.4064</v>
      </c>
      <c r="F26" s="6" t="n">
        <f aca="false">E26*(1-0.01*$E$7)</f>
        <v>97.6191488</v>
      </c>
      <c r="G26" s="6" t="n">
        <f aca="false">F26*(1-0.01*$E$7)</f>
        <v>96.8381956096</v>
      </c>
      <c r="H26" s="6" t="n">
        <f aca="false">G26*(1-0.01*$E$7)</f>
        <v>96.0634900447232</v>
      </c>
      <c r="I26" s="6" t="n">
        <f aca="false">H26*(1-0.01*$E$7)</f>
        <v>95.2949821243654</v>
      </c>
      <c r="J26" s="6" t="n">
        <f aca="false">I26*(1-0.01*$E$7)</f>
        <v>94.5326222673705</v>
      </c>
      <c r="K26" s="6" t="n">
        <f aca="false">J26*(1-0.01*$E$7)</f>
        <v>93.7763612892315</v>
      </c>
      <c r="L26" s="6" t="n">
        <f aca="false">K26*(1-0.01*$E$7)</f>
        <v>93.0261503989177</v>
      </c>
      <c r="M26" s="6" t="n">
        <f aca="false">L26*(1-0.01*$E$7)</f>
        <v>92.2819411957263</v>
      </c>
      <c r="N26" s="6" t="n">
        <f aca="false">M26*(1-0.01*$E$7)</f>
        <v>91.5436856661605</v>
      </c>
      <c r="O26" s="6" t="n">
        <f aca="false">N26*(1-0.01*$E$7)</f>
        <v>90.8113361808313</v>
      </c>
      <c r="P26" s="6" t="n">
        <f aca="false">O26*(1-0.01*$E$7)</f>
        <v>90.0848454913846</v>
      </c>
      <c r="Q26" s="6" t="n">
        <f aca="false">P26*(1-0.01*$E$7)</f>
        <v>89.3641667274535</v>
      </c>
      <c r="R26" s="6" t="n">
        <f aca="false">Q26*(1-0.01*$E$7)</f>
        <v>88.6492533936339</v>
      </c>
      <c r="S26" s="6" t="n">
        <f aca="false">R26*(1-0.01*$E$7)</f>
        <v>87.9400593664848</v>
      </c>
      <c r="T26" s="6" t="n">
        <f aca="false">S26*(1-0.01*$E$7)</f>
        <v>87.236538891553</v>
      </c>
      <c r="U26" s="6" t="n">
        <f aca="false">T26*(1-0.01*$E$7)</f>
        <v>86.5386465804205</v>
      </c>
      <c r="V26" s="6" t="n">
        <f aca="false">U26*(1-0.01*$E$7)</f>
        <v>85.8463374077772</v>
      </c>
    </row>
    <row r="28" customFormat="false" ht="12.8" hidden="false" customHeight="true" outlineLevel="0" collapsed="false">
      <c r="A28" s="3" t="s">
        <v>32</v>
      </c>
      <c r="D28" s="9"/>
      <c r="E28" s="9"/>
      <c r="F28" s="9"/>
      <c r="G28" s="9"/>
    </row>
    <row r="29" customFormat="false" ht="12.8" hidden="false" customHeight="true" outlineLevel="0" collapsed="false">
      <c r="A29" s="6" t="s">
        <v>33</v>
      </c>
      <c r="B29" s="7" t="n">
        <v>0</v>
      </c>
      <c r="C29" s="7" t="n">
        <f aca="false">E6*E8</f>
        <v>15166.2673008</v>
      </c>
      <c r="D29" s="9" t="n">
        <f aca="false">C29*(1+0.01*$E$4)*(1-0.01*$E$7)</f>
        <v>15421.0605914534</v>
      </c>
      <c r="E29" s="9" t="n">
        <f aca="false">D29*(1+0.01*$E$4)*(1-0.01*$E$7)</f>
        <v>15680.1344093899</v>
      </c>
      <c r="F29" s="9" t="n">
        <f aca="false">E29*(1+0.01*$E$4)*(1-0.01*$E$7)</f>
        <v>15943.5606674676</v>
      </c>
      <c r="G29" s="9" t="n">
        <f aca="false">F29*(1+0.01*$E$4)*(1-0.01*$E$7)</f>
        <v>16211.4124866811</v>
      </c>
      <c r="H29" s="9" t="n">
        <f aca="false">G29*(1+0.01*$E$4)*(1-0.01*$E$7)</f>
        <v>16483.7642164573</v>
      </c>
      <c r="I29" s="9" t="n">
        <f aca="false">H29*(1+0.01*$E$4)*(1-0.01*$E$7)</f>
        <v>16760.6914552938</v>
      </c>
      <c r="J29" s="9" t="n">
        <f aca="false">I29*(1+0.01*$E$4)*(1-0.01*$E$7)</f>
        <v>17042.2710717427</v>
      </c>
      <c r="K29" s="9" t="n">
        <f aca="false">J29*(1+0.01*$E$4)*(1-0.01*$E$7)</f>
        <v>17328.581225748</v>
      </c>
      <c r="L29" s="9" t="n">
        <f aca="false">K29*(1+0.01*$E$4)*(1-0.01*$E$7)</f>
        <v>17619.7013903406</v>
      </c>
      <c r="M29" s="9" t="n">
        <f aca="false">L29*(1+0.01*$E$4)*(1-0.01*$E$7)</f>
        <v>17915.7123736983</v>
      </c>
      <c r="N29" s="9" t="n">
        <f aca="false">M29*(1+0.01*$E$4)*(1-0.01*$E$7)</f>
        <v>18216.6963415764</v>
      </c>
      <c r="O29" s="9" t="n">
        <f aca="false">N29*(1+0.01*$E$4)*(1-0.01*$E$7)</f>
        <v>18522.7368401149</v>
      </c>
      <c r="P29" s="9" t="n">
        <f aca="false">O29*(1+0.01*$E$4)*(1-0.01*$E$7)</f>
        <v>18833.9188190288</v>
      </c>
      <c r="Q29" s="9" t="n">
        <f aca="false">P29*(1+0.01*$E$4)*(1-0.01*$E$7)</f>
        <v>19150.3286551885</v>
      </c>
      <c r="R29" s="9" t="n">
        <f aca="false">Q29*(1+0.01*$E$4)*(1-0.01*$E$7)</f>
        <v>19472.0541765957</v>
      </c>
      <c r="S29" s="9" t="n">
        <f aca="false">R29*(1+0.01*$E$4)*(1-0.01*$E$7)</f>
        <v>19799.1846867625</v>
      </c>
      <c r="T29" s="9" t="n">
        <f aca="false">S29*(1+0.01*$E$4)*(1-0.01*$E$7)</f>
        <v>20131.8109895001</v>
      </c>
      <c r="U29" s="9" t="n">
        <f aca="false">T29*(1+0.01*$E$4)*(1-0.01*$E$7)</f>
        <v>20470.0254141237</v>
      </c>
      <c r="V29" s="9" t="n">
        <f aca="false">U29*(1+0.01*$E$4)*(1-0.01*$E$7)</f>
        <v>20813.9218410809</v>
      </c>
    </row>
    <row r="30" customFormat="false" ht="12.8" hidden="false" customHeight="true" outlineLevel="0" collapsed="false">
      <c r="A30" s="6" t="s">
        <v>34</v>
      </c>
      <c r="B30" s="7" t="n">
        <v>0</v>
      </c>
      <c r="C30" s="7" t="n">
        <f aca="false">E6*E9</f>
        <v>14190.9446448</v>
      </c>
      <c r="D30" s="7" t="n">
        <f aca="false">C30*(1+0.01*$E$4)*(1-0.01*$E$7)</f>
        <v>14429.3525148326</v>
      </c>
      <c r="E30" s="7" t="n">
        <f aca="false">D30*(1+0.01*$E$4)*(1-0.01*$E$7)</f>
        <v>14671.7656370818</v>
      </c>
      <c r="F30" s="7" t="n">
        <f aca="false">E30*(1+0.01*$E$4)*(1-0.01*$E$7)</f>
        <v>14918.2512997848</v>
      </c>
      <c r="G30" s="7" t="n">
        <f aca="false">F30*(1+0.01*$E$4)*(1-0.01*$E$7)</f>
        <v>15168.8779216212</v>
      </c>
      <c r="H30" s="7" t="n">
        <f aca="false">G30*(1+0.01*$E$4)*(1-0.01*$E$7)</f>
        <v>15423.7150707044</v>
      </c>
      <c r="I30" s="7" t="n">
        <f aca="false">H30*(1+0.01*$E$4)*(1-0.01*$E$7)</f>
        <v>15682.8334838923</v>
      </c>
      <c r="J30" s="7" t="n">
        <f aca="false">I30*(1+0.01*$E$4)*(1-0.01*$E$7)</f>
        <v>15946.3050864216</v>
      </c>
      <c r="K30" s="7" t="n">
        <f aca="false">J30*(1+0.01*$E$4)*(1-0.01*$E$7)</f>
        <v>16214.2030118735</v>
      </c>
      <c r="L30" s="7" t="n">
        <f aca="false">K30*(1+0.01*$E$4)*(1-0.01*$E$7)</f>
        <v>16486.601622473</v>
      </c>
      <c r="M30" s="7" t="n">
        <f aca="false">L30*(1+0.01*$E$4)*(1-0.01*$E$7)</f>
        <v>16763.5765297305</v>
      </c>
      <c r="N30" s="7" t="n">
        <f aca="false">M30*(1+0.01*$E$4)*(1-0.01*$E$7)</f>
        <v>17045.20461543</v>
      </c>
      <c r="O30" s="7" t="n">
        <f aca="false">N30*(1+0.01*$E$4)*(1-0.01*$E$7)</f>
        <v>17331.5640529692</v>
      </c>
      <c r="P30" s="7" t="n">
        <f aca="false">O30*(1+0.01*$E$4)*(1-0.01*$E$7)</f>
        <v>17622.7343290591</v>
      </c>
      <c r="Q30" s="7" t="n">
        <f aca="false">P30*(1+0.01*$E$4)*(1-0.01*$E$7)</f>
        <v>17918.7962657873</v>
      </c>
      <c r="R30" s="7" t="n">
        <f aca="false">Q30*(1+0.01*$E$4)*(1-0.01*$E$7)</f>
        <v>18219.8320430525</v>
      </c>
      <c r="S30" s="7" t="n">
        <f aca="false">R30*(1+0.01*$E$4)*(1-0.01*$E$7)</f>
        <v>18525.9252213758</v>
      </c>
      <c r="T30" s="7" t="n">
        <f aca="false">S30*(1+0.01*$E$4)*(1-0.01*$E$7)</f>
        <v>18837.1607650949</v>
      </c>
      <c r="U30" s="7" t="n">
        <f aca="false">T30*(1+0.01*$E$4)*(1-0.01*$E$7)</f>
        <v>19153.6250659485</v>
      </c>
      <c r="V30" s="7" t="n">
        <f aca="false">U30*(1+0.01*$E$4)*(1-0.01*$E$7)</f>
        <v>19475.4059670565</v>
      </c>
    </row>
    <row r="31" customFormat="false" ht="12.8" hidden="false" customHeight="true" outlineLevel="0" collapsed="false">
      <c r="A31" s="6" t="s">
        <v>35</v>
      </c>
      <c r="B31" s="7" t="n">
        <v>0</v>
      </c>
      <c r="C31" s="7" t="n">
        <f aca="false">B48*0.01*$E$4</f>
        <v>700</v>
      </c>
      <c r="D31" s="7" t="n">
        <f aca="false">C48*$E$4*0.01</f>
        <v>892.93029864</v>
      </c>
      <c r="E31" s="7" t="n">
        <f aca="false">D48*$E$4*0.01</f>
        <v>1099.45138376315</v>
      </c>
      <c r="F31" s="7" t="n">
        <f aca="false">E48*$E$4*0.01</f>
        <v>1320.02110701902</v>
      </c>
      <c r="G31" s="7" t="n">
        <f aca="false">F48*$E$4*0.01</f>
        <v>305.110019813308</v>
      </c>
      <c r="H31" s="7" t="n">
        <f aca="false">G48*$E$4*0.01</f>
        <v>203.951693602135</v>
      </c>
      <c r="I31" s="7" t="n">
        <f aca="false">H48*$E$4*0.01</f>
        <v>126.011797784317</v>
      </c>
      <c r="J31" s="7" t="n">
        <f aca="false">I48*$E$4*0.01</f>
        <v>71.9939041132387</v>
      </c>
      <c r="K31" s="7" t="n">
        <f aca="false">J48*$E$4*0.01</f>
        <v>42.620435772458</v>
      </c>
      <c r="L31" s="7" t="n">
        <f aca="false">K48*$E$4*0.01</f>
        <v>38.6331397121437</v>
      </c>
      <c r="M31" s="7" t="n">
        <f aca="false">L48*$E$4*0.01</f>
        <v>60.7935703077435</v>
      </c>
      <c r="N31" s="7" t="n">
        <f aca="false">M48*$E$4*0.01</f>
        <v>109.883584603177</v>
      </c>
      <c r="O31" s="7" t="n">
        <f aca="false">N48*$E$4*0.01</f>
        <v>186.705849406736</v>
      </c>
      <c r="P31" s="7" t="n">
        <f aca="false">O48*$E$4*0.01</f>
        <v>292.08436051391</v>
      </c>
      <c r="Q31" s="7" t="n">
        <f aca="false">P48*$E$4*0.01</f>
        <v>426.864974337481</v>
      </c>
      <c r="R31" s="7" t="n">
        <f aca="false">Q48*$E$4*0.01</f>
        <v>466.915952231551</v>
      </c>
      <c r="S31" s="7" t="n">
        <f aca="false">R48*$E$4*0.01</f>
        <v>660.003517802564</v>
      </c>
      <c r="T31" s="7" t="n">
        <f aca="false">S48*$E$4*0.01</f>
        <v>885.089302506955</v>
      </c>
      <c r="U31" s="7" t="n">
        <f aca="false">T48*$E$4*0.01</f>
        <v>1143.11022671677</v>
      </c>
      <c r="V31" s="7" t="n">
        <f aca="false">U48*$E$4*0.01</f>
        <v>1435.02787711332</v>
      </c>
    </row>
    <row r="32" customFormat="false" ht="12.8" hidden="false" customHeight="true" outlineLevel="0" collapsed="false">
      <c r="A32" s="10" t="s">
        <v>36</v>
      </c>
      <c r="B32" s="11" t="n">
        <f aca="false">SUM(B29:B31)</f>
        <v>0</v>
      </c>
      <c r="C32" s="11" t="n">
        <f aca="false">SUM(C29:C31)</f>
        <v>30057.2119456</v>
      </c>
      <c r="D32" s="11" t="n">
        <f aca="false">SUM(D29:D31)</f>
        <v>30743.3434049261</v>
      </c>
      <c r="E32" s="11" t="n">
        <f aca="false">SUM(E29:E31)</f>
        <v>31451.3514302348</v>
      </c>
      <c r="F32" s="11" t="n">
        <f aca="false">SUM(F29:F31)</f>
        <v>32181.8330742714</v>
      </c>
      <c r="G32" s="11" t="n">
        <f aca="false">SUM(G29:G31)</f>
        <v>31685.4004281155</v>
      </c>
      <c r="H32" s="11" t="n">
        <f aca="false">SUM(H29:H31)</f>
        <v>32111.4309807638</v>
      </c>
      <c r="I32" s="11" t="n">
        <f aca="false">SUM(I29:I31)</f>
        <v>32569.5367369703</v>
      </c>
      <c r="J32" s="11" t="n">
        <f aca="false">SUM(J29:J31)</f>
        <v>33060.5700622776</v>
      </c>
      <c r="K32" s="11" t="n">
        <f aca="false">SUM(K29:K31)</f>
        <v>33585.404673394</v>
      </c>
      <c r="L32" s="11" t="n">
        <f aca="false">SUM(L29:L31)</f>
        <v>34144.9361525257</v>
      </c>
      <c r="M32" s="11" t="n">
        <f aca="false">SUM(M29:M31)</f>
        <v>34740.0824737366</v>
      </c>
      <c r="N32" s="11" t="n">
        <f aca="false">SUM(N29:N31)</f>
        <v>35371.7845416096</v>
      </c>
      <c r="O32" s="11" t="n">
        <f aca="false">SUM(O29:O31)</f>
        <v>36041.0067424908</v>
      </c>
      <c r="P32" s="11" t="n">
        <f aca="false">SUM(P29:P31)</f>
        <v>36748.7375086018</v>
      </c>
      <c r="Q32" s="11" t="n">
        <f aca="false">SUM(Q29:Q31)</f>
        <v>37495.9898953133</v>
      </c>
      <c r="R32" s="11" t="n">
        <f aca="false">SUM(R29:R31)</f>
        <v>38158.8021718797</v>
      </c>
      <c r="S32" s="11" t="n">
        <f aca="false">SUM(S29:S31)</f>
        <v>38985.1134259408</v>
      </c>
      <c r="T32" s="11" t="n">
        <f aca="false">SUM(T29:T31)</f>
        <v>39854.0610571019</v>
      </c>
      <c r="U32" s="11" t="n">
        <f aca="false">SUM(U29:U31)</f>
        <v>40766.760706789</v>
      </c>
      <c r="V32" s="11" t="n">
        <f aca="false">SUM(V29:V31)</f>
        <v>41724.3556852507</v>
      </c>
    </row>
    <row r="33" customFormat="false" ht="12.8" hidden="false" customHeight="true" outlineLevel="0" collapsed="false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customFormat="false" ht="12.8" hidden="false" customHeight="true" outlineLevel="0" collapsed="false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customFormat="false" ht="12.8" hidden="false" customHeight="true" outlineLevel="0" collapsed="false">
      <c r="A35" s="3" t="s">
        <v>37</v>
      </c>
      <c r="B35" s="9"/>
      <c r="C35" s="7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customFormat="false" ht="12.8" hidden="false" customHeight="true" outlineLevel="0" collapsed="false">
      <c r="A36" s="6" t="s">
        <v>38</v>
      </c>
      <c r="B36" s="9" t="n">
        <f aca="false">B12</f>
        <v>332000</v>
      </c>
      <c r="C36" s="7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customFormat="false" ht="12.8" hidden="false" customHeight="true" outlineLevel="0" collapsed="false">
      <c r="A37" s="6" t="s">
        <v>39</v>
      </c>
      <c r="B37" s="9"/>
      <c r="C37" s="9" t="n">
        <f aca="false">B20</f>
        <v>5700</v>
      </c>
      <c r="D37" s="9" t="n">
        <f aca="false">C37*(1+0.01*$E$4)</f>
        <v>5842.5</v>
      </c>
      <c r="E37" s="9" t="n">
        <f aca="false">D37*(1+0.01*$E$4)</f>
        <v>5988.5625</v>
      </c>
      <c r="F37" s="9" t="n">
        <f aca="false">E37*(1+0.01*$E$4)</f>
        <v>6138.2765625</v>
      </c>
      <c r="G37" s="9" t="n">
        <f aca="false">F37*(1+0.01*$E$4)</f>
        <v>6291.7334765625</v>
      </c>
      <c r="H37" s="9" t="n">
        <f aca="false">G37*(1+0.01*$E$4)</f>
        <v>6449.02681347656</v>
      </c>
      <c r="I37" s="9" t="n">
        <f aca="false">H37*(1+0.01*$E$4)</f>
        <v>6610.25248381347</v>
      </c>
      <c r="J37" s="9" t="n">
        <f aca="false">I37*(1+0.01*$E$4)</f>
        <v>6775.50879590881</v>
      </c>
      <c r="K37" s="9" t="n">
        <f aca="false">J37*(1+0.01*$E$4)</f>
        <v>6944.89651580653</v>
      </c>
      <c r="L37" s="9" t="n">
        <f aca="false">K37*(1+0.01*$E$4)</f>
        <v>7118.51892870169</v>
      </c>
      <c r="M37" s="9" t="n">
        <f aca="false">L37*(1+0.01*$E$4)</f>
        <v>7296.48190191923</v>
      </c>
      <c r="N37" s="9" t="n">
        <f aca="false">M37*(1+0.01*$E$4)</f>
        <v>7478.89394946721</v>
      </c>
      <c r="O37" s="9" t="n">
        <f aca="false">N37*(1+0.01*$E$4)</f>
        <v>7665.86629820389</v>
      </c>
      <c r="P37" s="9" t="n">
        <f aca="false">O37*(1+0.01*$E$4)</f>
        <v>7857.51295565899</v>
      </c>
      <c r="Q37" s="9" t="n">
        <f aca="false">P37*(1+0.01*$E$4)</f>
        <v>8053.95077955046</v>
      </c>
      <c r="R37" s="9" t="n">
        <f aca="false">Q37*(1+0.01*$E$4)</f>
        <v>8255.29954903922</v>
      </c>
      <c r="S37" s="9" t="n">
        <f aca="false">R37*(1+0.01*$E$4)</f>
        <v>8461.6820377652</v>
      </c>
      <c r="T37" s="9" t="n">
        <f aca="false">S37*(1+0.01*$E$4)</f>
        <v>8673.22408870933</v>
      </c>
      <c r="U37" s="9" t="n">
        <f aca="false">T37*(1+0.01*$E$4)</f>
        <v>8890.05469092707</v>
      </c>
      <c r="V37" s="9" t="n">
        <f aca="false">U37*(1+0.01*$E$4)</f>
        <v>9112.30605820024</v>
      </c>
    </row>
    <row r="38" customFormat="false" ht="12.8" hidden="false" customHeight="true" outlineLevel="0" collapsed="false">
      <c r="A38" s="6" t="s">
        <v>40</v>
      </c>
      <c r="B38" s="9"/>
      <c r="C38" s="9" t="n">
        <f aca="false">B46*(0.01*$E$5)</f>
        <v>15840</v>
      </c>
      <c r="D38" s="9" t="n">
        <f aca="false">C46*(0.01*$E$5)</f>
        <v>15840</v>
      </c>
      <c r="E38" s="9" t="n">
        <f aca="false">D46*(0.01*$E$5)</f>
        <v>15840</v>
      </c>
      <c r="F38" s="9" t="n">
        <f aca="false">E46*(0.01*$E$5)</f>
        <v>15840</v>
      </c>
      <c r="G38" s="9" t="n">
        <f aca="false">F46*(0.01*$E$5)</f>
        <v>13640</v>
      </c>
      <c r="H38" s="9" t="n">
        <f aca="false">G46*(0.01*$E$5)</f>
        <v>12980</v>
      </c>
      <c r="I38" s="9" t="n">
        <f aca="false">H46*(0.01*$E$5)</f>
        <v>12320</v>
      </c>
      <c r="J38" s="9" t="n">
        <f aca="false">I46*(0.01*$E$5)</f>
        <v>11660</v>
      </c>
      <c r="K38" s="9" t="n">
        <f aca="false">J46*(0.01*$E$5)</f>
        <v>11000</v>
      </c>
      <c r="L38" s="9" t="n">
        <f aca="false">K46*(0.01*$E$5)</f>
        <v>10340</v>
      </c>
      <c r="M38" s="9" t="n">
        <f aca="false">L46*(0.01*$E$5)</f>
        <v>9680</v>
      </c>
      <c r="N38" s="9" t="n">
        <f aca="false">M46*(0.01*$E$5)</f>
        <v>9020</v>
      </c>
      <c r="O38" s="9" t="n">
        <f aca="false">N46*(0.01*$E$5)</f>
        <v>8360</v>
      </c>
      <c r="P38" s="9" t="n">
        <f aca="false">O46*(0.01*$E$5)</f>
        <v>7700</v>
      </c>
      <c r="Q38" s="9" t="n">
        <f aca="false">P46*(0.01*$E$5)</f>
        <v>7040</v>
      </c>
      <c r="R38" s="9" t="n">
        <f aca="false">Q46*(0.01*$E$5)</f>
        <v>6380</v>
      </c>
      <c r="S38" s="9" t="n">
        <f aca="false">R46*(0.01*$E$5)</f>
        <v>5720</v>
      </c>
      <c r="T38" s="9" t="n">
        <f aca="false">S46*(0.01*$E$5)</f>
        <v>5060</v>
      </c>
      <c r="U38" s="9" t="n">
        <f aca="false">T46*(0.01*$E$5)</f>
        <v>4400</v>
      </c>
      <c r="V38" s="9" t="n">
        <f aca="false">U46*(0.01*$E$5)</f>
        <v>3740</v>
      </c>
    </row>
    <row r="39" customFormat="false" ht="12.8" hidden="false" customHeight="true" outlineLevel="0" collapsed="false">
      <c r="A39" s="6" t="s">
        <v>41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 t="n">
        <v>5000</v>
      </c>
      <c r="R39" s="9"/>
      <c r="S39" s="9"/>
      <c r="T39" s="9"/>
      <c r="U39" s="9"/>
      <c r="V39" s="9"/>
    </row>
    <row r="40" customFormat="false" ht="12.8" hidden="false" customHeight="true" outlineLevel="0" collapsed="false">
      <c r="A40" s="6" t="s">
        <v>42</v>
      </c>
      <c r="B40" s="12"/>
      <c r="C40" s="12" t="n">
        <v>800</v>
      </c>
      <c r="D40" s="12" t="n">
        <v>800</v>
      </c>
      <c r="E40" s="12" t="n">
        <v>800</v>
      </c>
      <c r="F40" s="12" t="n">
        <v>800</v>
      </c>
      <c r="G40" s="12" t="n">
        <v>800</v>
      </c>
      <c r="H40" s="12" t="n">
        <v>800</v>
      </c>
      <c r="I40" s="12" t="n">
        <v>800</v>
      </c>
      <c r="J40" s="12" t="n">
        <v>800</v>
      </c>
      <c r="K40" s="12" t="n">
        <v>800</v>
      </c>
      <c r="L40" s="12" t="n">
        <v>800</v>
      </c>
      <c r="M40" s="12" t="n">
        <v>800</v>
      </c>
      <c r="N40" s="12" t="n">
        <v>800</v>
      </c>
      <c r="O40" s="12" t="n">
        <v>800</v>
      </c>
      <c r="P40" s="12" t="n">
        <v>800</v>
      </c>
      <c r="Q40" s="12" t="n">
        <v>800</v>
      </c>
      <c r="R40" s="12" t="n">
        <v>800</v>
      </c>
      <c r="S40" s="12" t="n">
        <v>800</v>
      </c>
      <c r="T40" s="12" t="n">
        <v>800</v>
      </c>
      <c r="U40" s="12" t="n">
        <v>800</v>
      </c>
      <c r="V40" s="12" t="n">
        <v>800</v>
      </c>
    </row>
    <row r="41" s="10" customFormat="true" ht="12.8" hidden="false" customHeight="true" outlineLevel="0" collapsed="false">
      <c r="A41" s="10" t="s">
        <v>36</v>
      </c>
      <c r="B41" s="11" t="n">
        <f aca="false">SUM(B36:B40)</f>
        <v>332000</v>
      </c>
      <c r="C41" s="11" t="n">
        <f aca="false">SUM(C36:C40)</f>
        <v>22340</v>
      </c>
      <c r="D41" s="11" t="n">
        <f aca="false">SUM(D36:D40)</f>
        <v>22482.5</v>
      </c>
      <c r="E41" s="11" t="n">
        <f aca="false">SUM(E36:E40)</f>
        <v>22628.5625</v>
      </c>
      <c r="F41" s="11" t="n">
        <f aca="false">SUM(F36:F40)</f>
        <v>22778.2765625</v>
      </c>
      <c r="G41" s="11" t="n">
        <f aca="false">SUM(G36:G40)</f>
        <v>20731.7334765625</v>
      </c>
      <c r="H41" s="11" t="n">
        <f aca="false">SUM(H36:H40)</f>
        <v>20229.0268134766</v>
      </c>
      <c r="I41" s="11" t="n">
        <f aca="false">SUM(I36:I40)</f>
        <v>19730.2524838135</v>
      </c>
      <c r="J41" s="11" t="n">
        <f aca="false">SUM(J36:J40)</f>
        <v>19235.5087959088</v>
      </c>
      <c r="K41" s="11" t="n">
        <f aca="false">SUM(K36:K40)</f>
        <v>18744.8965158065</v>
      </c>
      <c r="L41" s="11" t="n">
        <f aca="false">SUM(L36:L40)</f>
        <v>18258.5189287017</v>
      </c>
      <c r="M41" s="11" t="n">
        <f aca="false">SUM(M36:M40)</f>
        <v>17776.4819019192</v>
      </c>
      <c r="N41" s="11" t="n">
        <f aca="false">SUM(N36:N40)</f>
        <v>17298.8939494672</v>
      </c>
      <c r="O41" s="11" t="n">
        <f aca="false">SUM(O36:O40)</f>
        <v>16825.8662982039</v>
      </c>
      <c r="P41" s="11" t="n">
        <f aca="false">SUM(P36:P40)</f>
        <v>16357.512955659</v>
      </c>
      <c r="Q41" s="11" t="n">
        <f aca="false">SUM(Q36:Q40)</f>
        <v>20893.9507795505</v>
      </c>
      <c r="R41" s="11" t="n">
        <f aca="false">SUM(R36:R40)</f>
        <v>15435.2995490392</v>
      </c>
      <c r="S41" s="11" t="n">
        <f aca="false">SUM(S36:S40)</f>
        <v>14981.6820377652</v>
      </c>
      <c r="T41" s="11" t="n">
        <f aca="false">SUM(T36:T40)</f>
        <v>14533.2240887093</v>
      </c>
      <c r="U41" s="11" t="n">
        <f aca="false">SUM(U36:U40)</f>
        <v>14090.0546909271</v>
      </c>
      <c r="V41" s="11" t="n">
        <f aca="false">SUM(V36:V40)</f>
        <v>13652.3060582002</v>
      </c>
    </row>
    <row r="42" customFormat="false" ht="12.8" hidden="false" customHeight="true" outlineLevel="0" collapsed="false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customFormat="false" ht="12.8" hidden="false" customHeight="true" outlineLevel="0" collapsed="false">
      <c r="A43" s="3" t="s">
        <v>43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customFormat="false" ht="12.8" hidden="false" customHeight="true" outlineLevel="0" collapsed="false">
      <c r="A44" s="0" t="s">
        <v>44</v>
      </c>
      <c r="B44" s="9" t="n">
        <f aca="false">E12</f>
        <v>360000</v>
      </c>
      <c r="C44" s="9"/>
      <c r="D44" s="9"/>
      <c r="E44" s="9"/>
      <c r="F44" s="9"/>
      <c r="G44" s="9"/>
      <c r="H44" s="9"/>
      <c r="I44" s="9"/>
      <c r="J44" s="9"/>
      <c r="K44" s="9"/>
      <c r="M44" s="9"/>
      <c r="N44" s="9"/>
      <c r="O44" s="9"/>
      <c r="P44" s="9"/>
      <c r="Q44" s="9"/>
      <c r="R44" s="9"/>
      <c r="S44" s="9"/>
      <c r="T44" s="9"/>
      <c r="U44" s="9"/>
      <c r="V44" s="9"/>
    </row>
    <row r="45" customFormat="false" ht="12.8" hidden="false" customHeight="true" outlineLevel="0" collapsed="false">
      <c r="A45" s="0" t="s">
        <v>45</v>
      </c>
      <c r="B45" s="12"/>
      <c r="C45" s="12"/>
      <c r="D45" s="12"/>
      <c r="E45" s="12"/>
      <c r="F45" s="12" t="n">
        <v>50000</v>
      </c>
      <c r="G45" s="12" t="n">
        <v>15000</v>
      </c>
      <c r="H45" s="12" t="n">
        <v>15000</v>
      </c>
      <c r="I45" s="12" t="n">
        <v>15000</v>
      </c>
      <c r="J45" s="12" t="n">
        <v>15000</v>
      </c>
      <c r="K45" s="12" t="n">
        <v>15000</v>
      </c>
      <c r="L45" s="12" t="n">
        <v>15000</v>
      </c>
      <c r="M45" s="12" t="n">
        <v>15000</v>
      </c>
      <c r="N45" s="12" t="n">
        <v>15000</v>
      </c>
      <c r="O45" s="12" t="n">
        <v>15000</v>
      </c>
      <c r="P45" s="12" t="n">
        <v>15000</v>
      </c>
      <c r="Q45" s="12" t="n">
        <v>15000</v>
      </c>
      <c r="R45" s="12" t="n">
        <v>15000</v>
      </c>
      <c r="S45" s="12" t="n">
        <v>15000</v>
      </c>
      <c r="T45" s="12" t="n">
        <v>15000</v>
      </c>
      <c r="U45" s="12" t="n">
        <v>15000</v>
      </c>
      <c r="V45" s="9" t="n">
        <f aca="false">U46</f>
        <v>85000</v>
      </c>
    </row>
    <row r="46" s="10" customFormat="true" ht="12.8" hidden="false" customHeight="true" outlineLevel="0" collapsed="false">
      <c r="A46" s="10" t="s">
        <v>43</v>
      </c>
      <c r="B46" s="11" t="n">
        <f aca="false">B44-B45</f>
        <v>360000</v>
      </c>
      <c r="C46" s="11" t="n">
        <f aca="false">B46+C44-C45</f>
        <v>360000</v>
      </c>
      <c r="D46" s="11" t="n">
        <f aca="false">C46+D44-D45</f>
        <v>360000</v>
      </c>
      <c r="E46" s="11" t="n">
        <f aca="false">D46+E44-E45</f>
        <v>360000</v>
      </c>
      <c r="F46" s="11" t="n">
        <f aca="false">E46+F44-F45</f>
        <v>310000</v>
      </c>
      <c r="G46" s="11" t="n">
        <f aca="false">F46+G44-G45</f>
        <v>295000</v>
      </c>
      <c r="H46" s="11" t="n">
        <f aca="false">G46+H44-H45</f>
        <v>280000</v>
      </c>
      <c r="I46" s="11" t="n">
        <f aca="false">H46+I44-I45</f>
        <v>265000</v>
      </c>
      <c r="J46" s="11" t="n">
        <f aca="false">I46+J44-J45</f>
        <v>250000</v>
      </c>
      <c r="K46" s="11" t="n">
        <f aca="false">J46+K44-K45</f>
        <v>235000</v>
      </c>
      <c r="L46" s="11" t="n">
        <f aca="false">K46+L44-L45</f>
        <v>220000</v>
      </c>
      <c r="M46" s="11" t="n">
        <f aca="false">L46+M44-M45</f>
        <v>205000</v>
      </c>
      <c r="N46" s="11" t="n">
        <f aca="false">M46+N44-N45</f>
        <v>190000</v>
      </c>
      <c r="O46" s="11" t="n">
        <f aca="false">N46+O44-O45</f>
        <v>175000</v>
      </c>
      <c r="P46" s="11" t="n">
        <f aca="false">O46+P44-P45</f>
        <v>160000</v>
      </c>
      <c r="Q46" s="11" t="n">
        <f aca="false">P46+Q44-Q45</f>
        <v>145000</v>
      </c>
      <c r="R46" s="11" t="n">
        <f aca="false">Q46+R44-R45</f>
        <v>130000</v>
      </c>
      <c r="S46" s="11" t="n">
        <f aca="false">R46+S44-S45</f>
        <v>115000</v>
      </c>
      <c r="T46" s="11" t="n">
        <f aca="false">S46+T44-T45</f>
        <v>100000</v>
      </c>
      <c r="U46" s="11" t="n">
        <f aca="false">T46+U44-U45</f>
        <v>85000</v>
      </c>
      <c r="V46" s="11" t="n">
        <f aca="false">U46+V44-V45</f>
        <v>0</v>
      </c>
    </row>
    <row r="47" customFormat="false" ht="12.8" hidden="false" customHeight="true" outlineLevel="0" collapsed="false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customFormat="false" ht="12.8" hidden="false" customHeight="true" outlineLevel="0" collapsed="false">
      <c r="A48" s="3" t="s">
        <v>46</v>
      </c>
      <c r="B48" s="9" t="n">
        <f aca="false">B32+B44-B41-B45</f>
        <v>28000</v>
      </c>
      <c r="C48" s="9" t="n">
        <f aca="false">B48+C32+C44-C41-C45</f>
        <v>35717.2119456</v>
      </c>
      <c r="D48" s="9" t="n">
        <f aca="false">C48+D32+D44-D41-D45</f>
        <v>43978.0553505261</v>
      </c>
      <c r="E48" s="9" t="n">
        <f aca="false">D48+E32+E44-E41-E45</f>
        <v>52800.8442807609</v>
      </c>
      <c r="F48" s="9" t="n">
        <f aca="false">E48+F32+F44-F41-F45</f>
        <v>12204.4007925323</v>
      </c>
      <c r="G48" s="9" t="n">
        <f aca="false">F48+G32+G44-G41-G45</f>
        <v>8158.06774408539</v>
      </c>
      <c r="H48" s="9" t="n">
        <f aca="false">G48+H32+H44-H41-H45</f>
        <v>5040.47191137268</v>
      </c>
      <c r="I48" s="9" t="n">
        <f aca="false">H48+I32+I44-I41-I45</f>
        <v>2879.75616452955</v>
      </c>
      <c r="J48" s="9" t="n">
        <f aca="false">I48+J32+J44-J41-J45</f>
        <v>1704.81743089832</v>
      </c>
      <c r="K48" s="9" t="n">
        <f aca="false">J48+K32+K44-K41-K45</f>
        <v>1545.32558848575</v>
      </c>
      <c r="L48" s="9" t="n">
        <f aca="false">K48+L32+L44-L41-L45</f>
        <v>2431.74281230974</v>
      </c>
      <c r="M48" s="9" t="n">
        <f aca="false">L48+M32+M44-M41-M45</f>
        <v>4395.34338412706</v>
      </c>
      <c r="N48" s="9" t="n">
        <f aca="false">M48+N32+N44-N41-N45</f>
        <v>7468.23397626944</v>
      </c>
      <c r="O48" s="9" t="n">
        <f aca="false">N48+O32+O44-O41-O45</f>
        <v>11683.3744205564</v>
      </c>
      <c r="P48" s="9" t="n">
        <f aca="false">O48+P32+P44-P41-P45</f>
        <v>17074.5989734992</v>
      </c>
      <c r="Q48" s="9" t="n">
        <f aca="false">P48+Q32+Q44-Q41-Q45</f>
        <v>18676.6380892621</v>
      </c>
      <c r="R48" s="9" t="n">
        <f aca="false">Q48+R32+R44-R41-R45</f>
        <v>26400.1407121026</v>
      </c>
      <c r="S48" s="9" t="n">
        <f aca="false">R48+S32+S44-S41-S45</f>
        <v>35403.5721002782</v>
      </c>
      <c r="T48" s="9" t="n">
        <f aca="false">S48+T32+T44-T41-T45</f>
        <v>45724.4090686708</v>
      </c>
      <c r="U48" s="9" t="n">
        <f aca="false">T48+U32+U44-U41-U45</f>
        <v>57401.1150845327</v>
      </c>
      <c r="V48" s="9" t="n">
        <f aca="false">U48+V32+V44-V41-V45</f>
        <v>473.164711583202</v>
      </c>
    </row>
  </sheetData>
  <hyperlinks>
    <hyperlink ref="A1" r:id="rId1" display="http://reachsolarfarm.co.uk/docs/financial-projections-phase-two.pdf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I5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0" width="65.4897959183674"/>
    <col collapsed="false" hidden="false" max="2" min="2" style="0" width="11.5714285714286"/>
    <col collapsed="false" hidden="false" max="3" min="3" style="0" width="16.1887755102041"/>
    <col collapsed="false" hidden="false" max="4" min="4" style="0" width="21.0867346938776"/>
    <col collapsed="false" hidden="false" max="1025" min="5" style="0" width="11.5714285714286"/>
  </cols>
  <sheetData>
    <row r="1" s="2" customFormat="true" ht="12.8" hidden="false" customHeight="false" outlineLevel="0" collapsed="false">
      <c r="A1" s="1" t="s">
        <v>0</v>
      </c>
      <c r="C1" s="1"/>
      <c r="E1" s="1"/>
      <c r="G1" s="1"/>
      <c r="I1" s="1"/>
      <c r="K1" s="1"/>
      <c r="M1" s="1"/>
      <c r="O1" s="1"/>
      <c r="Q1" s="1"/>
      <c r="S1" s="1"/>
      <c r="U1" s="1"/>
      <c r="W1" s="1"/>
      <c r="Y1" s="1"/>
      <c r="AA1" s="1"/>
      <c r="AC1" s="1"/>
      <c r="AE1" s="1"/>
      <c r="AG1" s="1"/>
      <c r="AI1" s="1"/>
      <c r="AK1" s="1"/>
      <c r="AM1" s="1"/>
      <c r="AO1" s="1"/>
      <c r="AQ1" s="1"/>
      <c r="AS1" s="1"/>
      <c r="AU1" s="1"/>
      <c r="AW1" s="1"/>
      <c r="AY1" s="1"/>
      <c r="BA1" s="1"/>
      <c r="BC1" s="1"/>
      <c r="BE1" s="1"/>
      <c r="BG1" s="1"/>
      <c r="BI1" s="1"/>
      <c r="BK1" s="1"/>
      <c r="BM1" s="1"/>
      <c r="BO1" s="1"/>
      <c r="BQ1" s="1"/>
      <c r="BS1" s="1"/>
      <c r="BU1" s="1"/>
      <c r="BW1" s="1"/>
      <c r="BY1" s="1"/>
      <c r="CA1" s="1"/>
      <c r="CC1" s="1"/>
      <c r="CE1" s="1"/>
      <c r="CG1" s="1"/>
      <c r="CI1" s="1"/>
      <c r="CK1" s="1"/>
      <c r="CM1" s="1"/>
      <c r="CO1" s="1"/>
      <c r="CQ1" s="1"/>
      <c r="CS1" s="1"/>
      <c r="CU1" s="1"/>
      <c r="CW1" s="1"/>
      <c r="CY1" s="1"/>
      <c r="DA1" s="1"/>
      <c r="DC1" s="1"/>
      <c r="DE1" s="1"/>
      <c r="DG1" s="1"/>
      <c r="DI1" s="1"/>
      <c r="DK1" s="1"/>
      <c r="DM1" s="1"/>
      <c r="DO1" s="1"/>
      <c r="DQ1" s="1"/>
      <c r="DS1" s="1"/>
      <c r="DU1" s="1"/>
      <c r="DW1" s="1"/>
      <c r="DY1" s="1"/>
      <c r="EA1" s="1"/>
      <c r="EC1" s="1"/>
      <c r="EE1" s="1"/>
      <c r="EG1" s="1"/>
      <c r="EI1" s="1"/>
      <c r="EK1" s="1"/>
      <c r="EM1" s="1"/>
      <c r="EO1" s="1"/>
      <c r="EQ1" s="1"/>
      <c r="ES1" s="1"/>
      <c r="EU1" s="1"/>
      <c r="EW1" s="1"/>
      <c r="EY1" s="1"/>
      <c r="FA1" s="1"/>
      <c r="FC1" s="1"/>
      <c r="FE1" s="1"/>
      <c r="FG1" s="1"/>
      <c r="FI1" s="1"/>
      <c r="FK1" s="1"/>
      <c r="FM1" s="1"/>
      <c r="FO1" s="1"/>
      <c r="FQ1" s="1"/>
      <c r="FS1" s="1"/>
      <c r="FU1" s="1"/>
      <c r="FW1" s="1"/>
      <c r="FY1" s="1"/>
      <c r="GA1" s="1"/>
      <c r="GC1" s="1"/>
      <c r="GE1" s="1"/>
      <c r="GG1" s="1"/>
      <c r="GI1" s="1"/>
      <c r="GK1" s="1"/>
      <c r="GM1" s="1"/>
      <c r="GO1" s="1"/>
      <c r="GQ1" s="1"/>
      <c r="GS1" s="1"/>
      <c r="GU1" s="1"/>
      <c r="GW1" s="1"/>
      <c r="GY1" s="1"/>
      <c r="HA1" s="1"/>
      <c r="HC1" s="1"/>
      <c r="HE1" s="1"/>
      <c r="HG1" s="1"/>
      <c r="HI1" s="1"/>
      <c r="HK1" s="1"/>
      <c r="HM1" s="1"/>
      <c r="HO1" s="1"/>
      <c r="HQ1" s="1"/>
      <c r="HS1" s="1"/>
      <c r="HU1" s="1"/>
      <c r="HW1" s="1"/>
      <c r="HY1" s="1"/>
      <c r="IA1" s="1"/>
      <c r="IC1" s="1"/>
      <c r="IE1" s="1"/>
      <c r="IG1" s="1"/>
      <c r="II1" s="1"/>
      <c r="IK1" s="1"/>
      <c r="IM1" s="1"/>
      <c r="IO1" s="1"/>
      <c r="IQ1" s="1"/>
      <c r="IS1" s="1"/>
      <c r="IU1" s="1"/>
      <c r="IW1" s="1"/>
      <c r="IY1" s="1"/>
      <c r="JA1" s="1"/>
      <c r="JC1" s="1"/>
      <c r="JE1" s="1"/>
      <c r="JG1" s="1"/>
      <c r="JI1" s="1"/>
      <c r="JK1" s="1"/>
      <c r="JM1" s="1"/>
      <c r="JO1" s="1"/>
      <c r="JQ1" s="1"/>
      <c r="JS1" s="1"/>
      <c r="JU1" s="1"/>
      <c r="JW1" s="1"/>
      <c r="JY1" s="1"/>
      <c r="KA1" s="1"/>
      <c r="KC1" s="1"/>
      <c r="KE1" s="1"/>
      <c r="KG1" s="1"/>
      <c r="KI1" s="1"/>
      <c r="KK1" s="1"/>
      <c r="KM1" s="1"/>
      <c r="KO1" s="1"/>
      <c r="KQ1" s="1"/>
      <c r="KS1" s="1"/>
      <c r="KU1" s="1"/>
      <c r="KW1" s="1"/>
      <c r="KY1" s="1"/>
      <c r="LA1" s="1"/>
      <c r="LC1" s="1"/>
      <c r="LE1" s="1"/>
      <c r="LG1" s="1"/>
      <c r="LI1" s="1"/>
      <c r="LK1" s="1"/>
      <c r="LM1" s="1"/>
      <c r="LO1" s="1"/>
      <c r="LQ1" s="1"/>
      <c r="LS1" s="1"/>
      <c r="LU1" s="1"/>
      <c r="LW1" s="1"/>
      <c r="LY1" s="1"/>
      <c r="MA1" s="1"/>
      <c r="MC1" s="1"/>
      <c r="ME1" s="1"/>
      <c r="MG1" s="1"/>
      <c r="MI1" s="1"/>
      <c r="MK1" s="1"/>
      <c r="MM1" s="1"/>
      <c r="MO1" s="1"/>
      <c r="MQ1" s="1"/>
      <c r="MS1" s="1"/>
      <c r="MU1" s="1"/>
      <c r="MW1" s="1"/>
      <c r="MY1" s="1"/>
      <c r="NA1" s="1"/>
      <c r="NC1" s="1"/>
      <c r="NE1" s="1"/>
      <c r="NG1" s="1"/>
      <c r="NI1" s="1"/>
      <c r="NK1" s="1"/>
      <c r="NM1" s="1"/>
      <c r="NO1" s="1"/>
      <c r="NQ1" s="1"/>
      <c r="NS1" s="1"/>
      <c r="NU1" s="1"/>
      <c r="NW1" s="1"/>
      <c r="NY1" s="1"/>
      <c r="OA1" s="1"/>
      <c r="OC1" s="1"/>
      <c r="OE1" s="1"/>
      <c r="OG1" s="1"/>
      <c r="OI1" s="1"/>
      <c r="OK1" s="1"/>
      <c r="OM1" s="1"/>
      <c r="OO1" s="1"/>
      <c r="OQ1" s="1"/>
      <c r="OS1" s="1"/>
      <c r="OU1" s="1"/>
      <c r="OW1" s="1"/>
      <c r="OY1" s="1"/>
      <c r="PA1" s="1"/>
      <c r="PC1" s="1"/>
      <c r="PE1" s="1"/>
      <c r="PG1" s="1"/>
      <c r="PI1" s="1"/>
      <c r="PK1" s="1"/>
      <c r="PM1" s="1"/>
      <c r="PO1" s="1"/>
      <c r="PQ1" s="1"/>
      <c r="PS1" s="1"/>
      <c r="PU1" s="1"/>
      <c r="PW1" s="1"/>
      <c r="PY1" s="1"/>
      <c r="QA1" s="1"/>
      <c r="QC1" s="1"/>
      <c r="QE1" s="1"/>
      <c r="QG1" s="1"/>
      <c r="QI1" s="1"/>
      <c r="QK1" s="1"/>
      <c r="QM1" s="1"/>
      <c r="QO1" s="1"/>
      <c r="QQ1" s="1"/>
      <c r="QS1" s="1"/>
      <c r="QU1" s="1"/>
      <c r="QW1" s="1"/>
      <c r="QY1" s="1"/>
      <c r="RA1" s="1"/>
      <c r="RC1" s="1"/>
      <c r="RE1" s="1"/>
      <c r="RG1" s="1"/>
      <c r="RI1" s="1"/>
      <c r="RK1" s="1"/>
      <c r="RM1" s="1"/>
      <c r="RO1" s="1"/>
      <c r="RQ1" s="1"/>
      <c r="RS1" s="1"/>
      <c r="RU1" s="1"/>
      <c r="RW1" s="1"/>
      <c r="RY1" s="1"/>
      <c r="SA1" s="1"/>
      <c r="SC1" s="1"/>
      <c r="SE1" s="1"/>
      <c r="SG1" s="1"/>
      <c r="SI1" s="1"/>
      <c r="SK1" s="1"/>
      <c r="SM1" s="1"/>
      <c r="SO1" s="1"/>
      <c r="SQ1" s="1"/>
      <c r="SS1" s="1"/>
      <c r="SU1" s="1"/>
      <c r="SW1" s="1"/>
      <c r="SY1" s="1"/>
      <c r="TA1" s="1"/>
      <c r="TC1" s="1"/>
      <c r="TE1" s="1"/>
      <c r="TG1" s="1"/>
      <c r="TI1" s="1"/>
      <c r="TK1" s="1"/>
      <c r="TM1" s="1"/>
      <c r="TO1" s="1"/>
      <c r="TQ1" s="1"/>
      <c r="TS1" s="1"/>
      <c r="TU1" s="1"/>
      <c r="TW1" s="1"/>
      <c r="TY1" s="1"/>
      <c r="UA1" s="1"/>
      <c r="UC1" s="1"/>
      <c r="UE1" s="1"/>
      <c r="UG1" s="1"/>
      <c r="UI1" s="1"/>
      <c r="UK1" s="1"/>
      <c r="UM1" s="1"/>
      <c r="UO1" s="1"/>
      <c r="UQ1" s="1"/>
      <c r="US1" s="1"/>
      <c r="UU1" s="1"/>
      <c r="UW1" s="1"/>
      <c r="UY1" s="1"/>
      <c r="VA1" s="1"/>
      <c r="VC1" s="1"/>
      <c r="VE1" s="1"/>
      <c r="VG1" s="1"/>
      <c r="VI1" s="1"/>
      <c r="VK1" s="1"/>
      <c r="VM1" s="1"/>
      <c r="VO1" s="1"/>
      <c r="VQ1" s="1"/>
      <c r="VS1" s="1"/>
      <c r="VU1" s="1"/>
      <c r="VW1" s="1"/>
      <c r="VY1" s="1"/>
      <c r="WA1" s="1"/>
      <c r="WC1" s="1"/>
      <c r="WE1" s="1"/>
      <c r="WG1" s="1"/>
      <c r="WI1" s="1"/>
      <c r="WK1" s="1"/>
      <c r="WM1" s="1"/>
      <c r="WO1" s="1"/>
      <c r="WQ1" s="1"/>
      <c r="WS1" s="1"/>
      <c r="WU1" s="1"/>
      <c r="WW1" s="1"/>
      <c r="WY1" s="1"/>
      <c r="XA1" s="1"/>
      <c r="XC1" s="1"/>
      <c r="XE1" s="1"/>
      <c r="XG1" s="1"/>
      <c r="XI1" s="1"/>
      <c r="XK1" s="1"/>
      <c r="XM1" s="1"/>
      <c r="XO1" s="1"/>
      <c r="XQ1" s="1"/>
      <c r="XS1" s="1"/>
      <c r="XU1" s="1"/>
      <c r="XW1" s="1"/>
      <c r="XY1" s="1"/>
      <c r="YA1" s="1"/>
      <c r="YC1" s="1"/>
      <c r="YE1" s="1"/>
      <c r="YG1" s="1"/>
      <c r="YI1" s="1"/>
      <c r="YK1" s="1"/>
      <c r="YM1" s="1"/>
      <c r="YO1" s="1"/>
      <c r="YQ1" s="1"/>
      <c r="YS1" s="1"/>
      <c r="YU1" s="1"/>
      <c r="YW1" s="1"/>
      <c r="YY1" s="1"/>
      <c r="ZA1" s="1"/>
      <c r="ZC1" s="1"/>
      <c r="ZE1" s="1"/>
      <c r="ZG1" s="1"/>
      <c r="ZI1" s="1"/>
      <c r="ZK1" s="1"/>
      <c r="ZM1" s="1"/>
      <c r="ZO1" s="1"/>
      <c r="ZQ1" s="1"/>
      <c r="ZS1" s="1"/>
      <c r="ZU1" s="1"/>
      <c r="ZW1" s="1"/>
      <c r="ZY1" s="1"/>
      <c r="AAA1" s="1"/>
      <c r="AAC1" s="1"/>
      <c r="AAE1" s="1"/>
      <c r="AAG1" s="1"/>
      <c r="AAI1" s="1"/>
      <c r="AAK1" s="1"/>
      <c r="AAM1" s="1"/>
      <c r="AAO1" s="1"/>
      <c r="AAQ1" s="1"/>
      <c r="AAS1" s="1"/>
      <c r="AAU1" s="1"/>
      <c r="AAW1" s="1"/>
      <c r="AAY1" s="1"/>
      <c r="ABA1" s="1"/>
      <c r="ABC1" s="1"/>
      <c r="ABE1" s="1"/>
      <c r="ABG1" s="1"/>
      <c r="ABI1" s="1"/>
      <c r="ABK1" s="1"/>
      <c r="ABM1" s="1"/>
      <c r="ABO1" s="1"/>
      <c r="ABQ1" s="1"/>
      <c r="ABS1" s="1"/>
      <c r="ABU1" s="1"/>
      <c r="ABW1" s="1"/>
      <c r="ABY1" s="1"/>
      <c r="ACA1" s="1"/>
      <c r="ACC1" s="1"/>
      <c r="ACE1" s="1"/>
      <c r="ACG1" s="1"/>
      <c r="ACI1" s="1"/>
      <c r="ACK1" s="1"/>
      <c r="ACM1" s="1"/>
      <c r="ACO1" s="1"/>
      <c r="ACQ1" s="1"/>
      <c r="ACS1" s="1"/>
      <c r="ACU1" s="1"/>
      <c r="ACW1" s="1"/>
      <c r="ACY1" s="1"/>
      <c r="ADA1" s="1"/>
      <c r="ADC1" s="1"/>
      <c r="ADE1" s="1"/>
      <c r="ADG1" s="1"/>
      <c r="ADI1" s="1"/>
      <c r="ADK1" s="1"/>
      <c r="ADM1" s="1"/>
      <c r="ADO1" s="1"/>
      <c r="ADQ1" s="1"/>
      <c r="ADS1" s="1"/>
      <c r="ADU1" s="1"/>
      <c r="ADW1" s="1"/>
      <c r="ADY1" s="1"/>
      <c r="AEA1" s="1"/>
      <c r="AEC1" s="1"/>
      <c r="AEE1" s="1"/>
      <c r="AEG1" s="1"/>
      <c r="AEI1" s="1"/>
      <c r="AEK1" s="1"/>
      <c r="AEM1" s="1"/>
      <c r="AEO1" s="1"/>
      <c r="AEQ1" s="1"/>
      <c r="AES1" s="1"/>
      <c r="AEU1" s="1"/>
      <c r="AEW1" s="1"/>
      <c r="AEY1" s="1"/>
      <c r="AFA1" s="1"/>
      <c r="AFC1" s="1"/>
      <c r="AFE1" s="1"/>
      <c r="AFG1" s="1"/>
      <c r="AFI1" s="1"/>
      <c r="AFK1" s="1"/>
      <c r="AFM1" s="1"/>
      <c r="AFO1" s="1"/>
      <c r="AFQ1" s="1"/>
      <c r="AFS1" s="1"/>
      <c r="AFU1" s="1"/>
      <c r="AFW1" s="1"/>
      <c r="AFY1" s="1"/>
      <c r="AGA1" s="1"/>
      <c r="AGC1" s="1"/>
      <c r="AGE1" s="1"/>
      <c r="AGG1" s="1"/>
      <c r="AGI1" s="1"/>
      <c r="AGK1" s="1"/>
      <c r="AGM1" s="1"/>
      <c r="AGO1" s="1"/>
      <c r="AGQ1" s="1"/>
      <c r="AGS1" s="1"/>
      <c r="AGU1" s="1"/>
      <c r="AGW1" s="1"/>
      <c r="AGY1" s="1"/>
      <c r="AHA1" s="1"/>
      <c r="AHC1" s="1"/>
      <c r="AHE1" s="1"/>
      <c r="AHG1" s="1"/>
      <c r="AHI1" s="1"/>
      <c r="AHK1" s="1"/>
      <c r="AHM1" s="1"/>
      <c r="AHO1" s="1"/>
      <c r="AHQ1" s="1"/>
      <c r="AHS1" s="1"/>
      <c r="AHU1" s="1"/>
      <c r="AHW1" s="1"/>
      <c r="AHY1" s="1"/>
      <c r="AIA1" s="1"/>
      <c r="AIC1" s="1"/>
      <c r="AIE1" s="1"/>
      <c r="AIG1" s="1"/>
      <c r="AII1" s="1"/>
      <c r="AIK1" s="1"/>
      <c r="AIM1" s="1"/>
      <c r="AIO1" s="1"/>
      <c r="AIQ1" s="1"/>
      <c r="AIS1" s="1"/>
      <c r="AIU1" s="1"/>
      <c r="AIW1" s="1"/>
      <c r="AIY1" s="1"/>
      <c r="AJA1" s="1"/>
      <c r="AJC1" s="1"/>
      <c r="AJE1" s="1"/>
      <c r="AJG1" s="1"/>
      <c r="AJI1" s="1"/>
      <c r="AJK1" s="1"/>
      <c r="AJM1" s="1"/>
      <c r="AJO1" s="1"/>
      <c r="AJQ1" s="1"/>
      <c r="AJS1" s="1"/>
      <c r="AJU1" s="1"/>
      <c r="AJW1" s="1"/>
      <c r="AJY1" s="1"/>
      <c r="AKA1" s="1"/>
      <c r="AKC1" s="1"/>
      <c r="AKE1" s="1"/>
      <c r="AKG1" s="1"/>
      <c r="AKI1" s="1"/>
      <c r="AKK1" s="1"/>
      <c r="AKM1" s="1"/>
      <c r="AKO1" s="1"/>
      <c r="AKQ1" s="1"/>
      <c r="AKS1" s="1"/>
      <c r="AKU1" s="1"/>
      <c r="AKW1" s="1"/>
      <c r="AKY1" s="1"/>
      <c r="ALA1" s="1"/>
      <c r="ALC1" s="1"/>
      <c r="ALE1" s="1"/>
      <c r="ALG1" s="1"/>
      <c r="ALI1" s="1"/>
      <c r="ALK1" s="1"/>
      <c r="ALM1" s="1"/>
      <c r="ALO1" s="1"/>
      <c r="ALQ1" s="1"/>
      <c r="ALS1" s="1"/>
      <c r="ALU1" s="1"/>
      <c r="ALW1" s="1"/>
      <c r="ALY1" s="1"/>
      <c r="AMA1" s="1"/>
      <c r="AMC1" s="1"/>
      <c r="AME1" s="1"/>
      <c r="AMG1" s="1"/>
      <c r="AMI1" s="1"/>
    </row>
    <row r="3" customFormat="false" ht="12.8" hidden="false" customHeight="true" outlineLevel="0" collapsed="false">
      <c r="A3" s="3" t="s">
        <v>1</v>
      </c>
      <c r="B3" s="3" t="s">
        <v>48</v>
      </c>
      <c r="C3" s="13" t="s">
        <v>49</v>
      </c>
      <c r="D3" s="3" t="s">
        <v>2</v>
      </c>
    </row>
    <row r="4" customFormat="false" ht="12.8" hidden="false" customHeight="true" outlineLevel="0" collapsed="false">
      <c r="A4" s="0" t="s">
        <v>3</v>
      </c>
      <c r="B4" s="0" t="n">
        <v>241000</v>
      </c>
      <c r="C4" s="14" t="n">
        <f aca="false">B4*0.85*1.025*1.025</f>
        <v>215220.53125</v>
      </c>
      <c r="D4" s="0" t="s">
        <v>4</v>
      </c>
      <c r="E4" s="4" t="n">
        <v>2.5</v>
      </c>
      <c r="F4" s="0" t="s">
        <v>5</v>
      </c>
      <c r="H4" s="13" t="s">
        <v>50</v>
      </c>
    </row>
    <row r="5" customFormat="false" ht="12.8" hidden="false" customHeight="true" outlineLevel="0" collapsed="false">
      <c r="A5" s="0" t="s">
        <v>6</v>
      </c>
      <c r="B5" s="0" t="n">
        <v>8000</v>
      </c>
      <c r="C5" s="14" t="n">
        <v>20000</v>
      </c>
      <c r="D5" s="0" t="s">
        <v>7</v>
      </c>
      <c r="E5" s="4" t="n">
        <v>5.4</v>
      </c>
      <c r="F5" s="0" t="s">
        <v>5</v>
      </c>
      <c r="H5" s="14" t="s">
        <v>51</v>
      </c>
    </row>
    <row r="6" customFormat="false" ht="12.8" hidden="false" customHeight="true" outlineLevel="0" collapsed="false">
      <c r="A6" s="0" t="s">
        <v>8</v>
      </c>
      <c r="B6" s="0" t="n">
        <v>90000</v>
      </c>
      <c r="C6" s="14" t="n">
        <v>0</v>
      </c>
      <c r="D6" s="0" t="s">
        <v>9</v>
      </c>
      <c r="E6" s="5" t="n">
        <f aca="false">915*264*0.98</f>
        <v>236728.8</v>
      </c>
      <c r="F6" s="0" t="s">
        <v>10</v>
      </c>
      <c r="H6" s="14" t="s">
        <v>52</v>
      </c>
    </row>
    <row r="7" customFormat="false" ht="12.8" hidden="false" customHeight="true" outlineLevel="0" collapsed="false">
      <c r="A7" s="0" t="s">
        <v>11</v>
      </c>
      <c r="B7" s="0" t="n">
        <v>2000</v>
      </c>
      <c r="C7" s="14" t="n">
        <v>2000</v>
      </c>
      <c r="D7" s="0" t="s">
        <v>12</v>
      </c>
      <c r="E7" s="4" t="n">
        <v>0.8</v>
      </c>
      <c r="F7" s="0" t="s">
        <v>5</v>
      </c>
      <c r="H7" s="14" t="s">
        <v>53</v>
      </c>
    </row>
    <row r="8" customFormat="false" ht="12.8" hidden="false" customHeight="true" outlineLevel="0" collapsed="false">
      <c r="A8" s="6" t="s">
        <v>13</v>
      </c>
      <c r="B8" s="0" t="n">
        <v>1500</v>
      </c>
      <c r="C8" s="14" t="n">
        <v>1500</v>
      </c>
      <c r="D8" s="7" t="s">
        <v>14</v>
      </c>
      <c r="E8" s="8" t="n">
        <v>0.0622</v>
      </c>
      <c r="F8" s="0" t="s">
        <v>15</v>
      </c>
      <c r="H8" s="14" t="s">
        <v>54</v>
      </c>
    </row>
    <row r="9" customFormat="false" ht="12.8" hidden="false" customHeight="true" outlineLevel="0" collapsed="false">
      <c r="A9" s="0" t="s">
        <v>16</v>
      </c>
      <c r="B9" s="0" t="n">
        <f aca="false">E11</f>
        <v>3000</v>
      </c>
      <c r="C9" s="14" t="n">
        <v>3000</v>
      </c>
      <c r="D9" s="7" t="s">
        <v>17</v>
      </c>
      <c r="E9" s="8" t="n">
        <v>0.0532</v>
      </c>
      <c r="F9" s="0" t="s">
        <v>15</v>
      </c>
      <c r="H9" s="14" t="s">
        <v>55</v>
      </c>
    </row>
    <row r="10" customFormat="false" ht="12.8" hidden="false" customHeight="true" outlineLevel="0" collapsed="false">
      <c r="C10" s="14"/>
      <c r="D10" s="0" t="s">
        <v>18</v>
      </c>
      <c r="E10" s="8" t="n">
        <v>1500</v>
      </c>
      <c r="F10" s="0" t="s">
        <v>19</v>
      </c>
      <c r="H10" s="14" t="s">
        <v>56</v>
      </c>
    </row>
    <row r="11" customFormat="false" ht="12.8" hidden="false" customHeight="true" outlineLevel="0" collapsed="false">
      <c r="C11" s="14"/>
      <c r="D11" s="0" t="s">
        <v>20</v>
      </c>
      <c r="E11" s="8" t="n">
        <v>3000</v>
      </c>
      <c r="F11" s="0" t="s">
        <v>21</v>
      </c>
      <c r="H11" s="14" t="s">
        <v>57</v>
      </c>
    </row>
    <row r="12" customFormat="false" ht="12.8" hidden="false" customHeight="true" outlineLevel="0" collapsed="false">
      <c r="B12" s="3" t="n">
        <f aca="false">SUM(B4:B11)</f>
        <v>345500</v>
      </c>
      <c r="C12" s="13" t="n">
        <f aca="false">SUM(C4:C9)</f>
        <v>241720.53125</v>
      </c>
      <c r="D12" s="0" t="s">
        <v>22</v>
      </c>
      <c r="E12" s="8" t="n">
        <v>350000</v>
      </c>
      <c r="F12" s="0" t="s">
        <v>21</v>
      </c>
      <c r="H12" s="14" t="s">
        <v>58</v>
      </c>
    </row>
    <row r="13" customFormat="false" ht="12.8" hidden="false" customHeight="true" outlineLevel="0" collapsed="false">
      <c r="A13" s="3" t="s">
        <v>23</v>
      </c>
      <c r="B13" s="3" t="s">
        <v>59</v>
      </c>
      <c r="C13" s="13" t="s">
        <v>60</v>
      </c>
    </row>
    <row r="14" customFormat="false" ht="12.8" hidden="false" customHeight="true" outlineLevel="0" collapsed="false">
      <c r="A14" s="0" t="s">
        <v>24</v>
      </c>
      <c r="B14" s="0" t="n">
        <v>1550</v>
      </c>
      <c r="C14" s="14" t="n">
        <v>3100</v>
      </c>
      <c r="D14" s="13" t="s">
        <v>61</v>
      </c>
      <c r="E14" s="14"/>
    </row>
    <row r="15" customFormat="false" ht="12.8" hidden="false" customHeight="true" outlineLevel="0" collapsed="false">
      <c r="A15" s="0" t="s">
        <v>25</v>
      </c>
      <c r="B15" s="0" t="n">
        <v>244</v>
      </c>
      <c r="C15" s="14" t="n">
        <v>488</v>
      </c>
      <c r="D15" s="14" t="s">
        <v>9</v>
      </c>
      <c r="E15" s="15" t="n">
        <f aca="false">915*264</f>
        <v>241560</v>
      </c>
      <c r="F15" s="0" t="s">
        <v>62</v>
      </c>
    </row>
    <row r="16" customFormat="false" ht="12.8" hidden="false" customHeight="true" outlineLevel="0" collapsed="false">
      <c r="A16" s="0" t="s">
        <v>26</v>
      </c>
      <c r="B16" s="0" t="n">
        <v>1500</v>
      </c>
      <c r="C16" s="14" t="n">
        <v>1500</v>
      </c>
      <c r="D16" s="14" t="s">
        <v>12</v>
      </c>
      <c r="E16" s="15" t="n">
        <v>0.8</v>
      </c>
    </row>
    <row r="17" customFormat="false" ht="12.8" hidden="false" customHeight="true" outlineLevel="0" collapsed="false">
      <c r="A17" s="0" t="s">
        <v>27</v>
      </c>
      <c r="B17" s="0" t="n">
        <v>1800</v>
      </c>
      <c r="C17" s="14" t="n">
        <v>3000</v>
      </c>
      <c r="D17" s="16" t="s">
        <v>14</v>
      </c>
      <c r="E17" s="17" t="n">
        <f aca="false">0.0622*0.85*1.025*1.025</f>
        <v>0.05554654375</v>
      </c>
      <c r="F17" s="0" t="s">
        <v>63</v>
      </c>
    </row>
    <row r="18" customFormat="false" ht="12.8" hidden="false" customHeight="true" outlineLevel="0" collapsed="false">
      <c r="A18" s="0" t="s">
        <v>28</v>
      </c>
      <c r="B18" s="0" t="n">
        <v>1000</v>
      </c>
      <c r="C18" s="14" t="n">
        <v>1800</v>
      </c>
      <c r="D18" s="16" t="s">
        <v>17</v>
      </c>
      <c r="E18" s="17" t="n">
        <f aca="false">E9*1.025*1.025</f>
        <v>0.05589325</v>
      </c>
      <c r="F18" s="0" t="s">
        <v>64</v>
      </c>
    </row>
    <row r="19" customFormat="false" ht="12.8" hidden="false" customHeight="false" outlineLevel="0" collapsed="false">
      <c r="C19" s="14"/>
      <c r="E19" s="18"/>
    </row>
    <row r="20" customFormat="false" ht="12.8" hidden="false" customHeight="true" outlineLevel="0" collapsed="false">
      <c r="B20" s="3" t="n">
        <f aca="false">SUM(B14:B19)</f>
        <v>6094</v>
      </c>
      <c r="C20" s="13" t="n">
        <f aca="false">(SUM(C14:C19))*1.025*1.025</f>
        <v>10388.58</v>
      </c>
      <c r="E20" s="18"/>
    </row>
    <row r="21" customFormat="false" ht="12.8" hidden="false" customHeight="true" outlineLevel="0" collapsed="false">
      <c r="A21" s="3"/>
      <c r="C21" s="14"/>
      <c r="E21" s="18"/>
    </row>
    <row r="22" customFormat="false" ht="12.8" hidden="false" customHeight="true" outlineLevel="0" collapsed="false">
      <c r="C22" s="14"/>
      <c r="E22" s="9"/>
      <c r="F22" s="9"/>
      <c r="G22" s="9"/>
      <c r="H22" s="9"/>
      <c r="I22" s="9"/>
      <c r="J22" s="9"/>
      <c r="K22" s="9"/>
      <c r="L22" s="9"/>
      <c r="M22" s="9"/>
      <c r="N22" s="9"/>
    </row>
    <row r="25" s="3" customFormat="true" ht="12.8" hidden="false" customHeight="true" outlineLevel="0" collapsed="false">
      <c r="B25" s="3" t="s">
        <v>29</v>
      </c>
      <c r="C25" s="3" t="s">
        <v>30</v>
      </c>
      <c r="D25" s="3" t="n">
        <v>2</v>
      </c>
      <c r="E25" s="3" t="n">
        <v>3</v>
      </c>
      <c r="F25" s="3" t="n">
        <v>4</v>
      </c>
      <c r="G25" s="3" t="n">
        <v>5</v>
      </c>
      <c r="H25" s="3" t="n">
        <v>6</v>
      </c>
      <c r="I25" s="3" t="n">
        <v>7</v>
      </c>
      <c r="J25" s="3" t="n">
        <v>8</v>
      </c>
      <c r="K25" s="3" t="n">
        <v>9</v>
      </c>
      <c r="L25" s="3" t="n">
        <v>10</v>
      </c>
      <c r="M25" s="3" t="n">
        <v>11</v>
      </c>
      <c r="N25" s="3" t="n">
        <v>12</v>
      </c>
      <c r="O25" s="3" t="n">
        <v>13</v>
      </c>
      <c r="P25" s="3" t="n">
        <v>14</v>
      </c>
      <c r="Q25" s="3" t="n">
        <v>15</v>
      </c>
      <c r="R25" s="3" t="n">
        <v>16</v>
      </c>
      <c r="S25" s="3" t="n">
        <v>17</v>
      </c>
      <c r="T25" s="3" t="n">
        <v>18</v>
      </c>
      <c r="U25" s="3" t="n">
        <v>19</v>
      </c>
      <c r="V25" s="3" t="n">
        <v>20</v>
      </c>
      <c r="W25" s="3" t="n">
        <v>21</v>
      </c>
      <c r="X25" s="3" t="n">
        <v>22</v>
      </c>
    </row>
    <row r="26" customFormat="false" ht="12.8" hidden="false" customHeight="true" outlineLevel="0" collapsed="false">
      <c r="A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customFormat="false" ht="12.8" hidden="false" customHeight="false" outlineLevel="0" collapsed="false">
      <c r="A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customFormat="false" ht="12.8" hidden="false" customHeight="true" outlineLevel="0" collapsed="false">
      <c r="A28" s="3" t="s">
        <v>32</v>
      </c>
      <c r="D28" s="9"/>
      <c r="E28" s="9"/>
      <c r="F28" s="9"/>
      <c r="G28" s="9"/>
    </row>
    <row r="29" customFormat="false" ht="12.8" hidden="false" customHeight="true" outlineLevel="0" collapsed="false">
      <c r="A29" s="6" t="s">
        <v>65</v>
      </c>
      <c r="B29" s="7" t="n">
        <v>0</v>
      </c>
      <c r="C29" s="7" t="n">
        <f aca="false">E6*E8</f>
        <v>14724.53136</v>
      </c>
      <c r="D29" s="9" t="n">
        <f aca="false">C29*(1+0.01*$E$4)*(1-0.01*$E$7)</f>
        <v>14971.903486848</v>
      </c>
      <c r="E29" s="9" t="n">
        <f aca="false">D29*(1+0.01*$E$4)*(1-0.01*$E$7)</f>
        <v>15223.431465427</v>
      </c>
      <c r="F29" s="9" t="n">
        <f aca="false">E29*(1+0.01*$E$4)*(1-0.01*$E$7)</f>
        <v>15479.1851140462</v>
      </c>
      <c r="G29" s="9" t="n">
        <f aca="false">F29*(1+0.01*$E$4)*(1-0.01*$E$7)</f>
        <v>15739.2354239622</v>
      </c>
      <c r="H29" s="9" t="n">
        <f aca="false">G29*(1+0.01*$E$4)*(1-0.01*$E$7)</f>
        <v>16003.6545790848</v>
      </c>
      <c r="I29" s="9" t="n">
        <f aca="false">H29*(1+0.01*$E$4)*(1-0.01*$E$7)</f>
        <v>16272.5159760134</v>
      </c>
      <c r="J29" s="9" t="n">
        <f aca="false">I29*(1+0.01*$E$4)*(1-0.01*$E$7)</f>
        <v>16545.8942444104</v>
      </c>
      <c r="K29" s="9" t="n">
        <f aca="false">J29*(1+0.01*$E$4)*(1-0.01*$E$7)</f>
        <v>16823.8652677165</v>
      </c>
      <c r="L29" s="9" t="n">
        <f aca="false">K29*(1+0.01*$E$4)*(1-0.01*$E$7)</f>
        <v>17106.5062042141</v>
      </c>
      <c r="M29" s="9" t="n">
        <f aca="false">L29*(1+0.01*$E$4)*(1-0.01*$E$7)</f>
        <v>17393.8955084449</v>
      </c>
      <c r="N29" s="9" t="n">
        <f aca="false">M29*(1+0.01*$E$4)*(1-0.01*$E$7)</f>
        <v>17686.1129529868</v>
      </c>
      <c r="O29" s="9" t="n">
        <f aca="false">N29*(1+0.01*$E$4)*(1-0.01*$E$7)</f>
        <v>17983.239650597</v>
      </c>
      <c r="P29" s="9" t="n">
        <f aca="false">O29*(1+0.01*$E$4)*(1-0.01*$E$7)</f>
        <v>18285.358076727</v>
      </c>
      <c r="Q29" s="9" t="n">
        <f aca="false">P29*(1+0.01*$E$4)*(1-0.01*$E$7)</f>
        <v>18592.552092416</v>
      </c>
      <c r="R29" s="9" t="n">
        <f aca="false">Q29*(1+0.01*$E$4)*(1-0.01*$E$7)</f>
        <v>18904.9069675686</v>
      </c>
      <c r="S29" s="9" t="n">
        <f aca="false">R29*(1+0.01*$E$4)*(1-0.01*$E$7)</f>
        <v>19222.5094046238</v>
      </c>
      <c r="T29" s="9" t="n">
        <f aca="false">S29*(1+0.01*$E$4)*(1-0.01*$E$7)</f>
        <v>19545.4475626214</v>
      </c>
      <c r="U29" s="9" t="n">
        <f aca="false">T29*(1+0.01*$E$4)*(1-0.01*$E$7)</f>
        <v>19873.8110816735</v>
      </c>
      <c r="V29" s="9" t="n">
        <f aca="false">U29*(1+0.01*$E$4)*(1-0.01*$E$7)</f>
        <v>20207.6911078456</v>
      </c>
    </row>
    <row r="30" customFormat="false" ht="12.8" hidden="false" customHeight="true" outlineLevel="0" collapsed="false">
      <c r="A30" s="6" t="s">
        <v>66</v>
      </c>
      <c r="B30" s="7" t="n">
        <v>0</v>
      </c>
      <c r="C30" s="7" t="n">
        <f aca="false">E6*E9</f>
        <v>12593.97216</v>
      </c>
      <c r="D30" s="7" t="n">
        <f aca="false">C30*(1+0.01*$E$4)*(1-0.01*$E$7)</f>
        <v>12805.550892288</v>
      </c>
      <c r="E30" s="7" t="n">
        <f aca="false">D30*(1+0.01*$E$4)*(1-0.01*$E$7)</f>
        <v>13020.6841472784</v>
      </c>
      <c r="F30" s="7" t="n">
        <f aca="false">E30*(1+0.01*$E$4)*(1-0.01*$E$7)</f>
        <v>13239.4316409527</v>
      </c>
      <c r="G30" s="7" t="n">
        <f aca="false">F30*(1+0.01*$E$4)*(1-0.01*$E$7)</f>
        <v>13461.8540925207</v>
      </c>
      <c r="H30" s="7" t="n">
        <f aca="false">G30*(1+0.01*$E$4)*(1-0.01*$E$7)</f>
        <v>13688.0132412751</v>
      </c>
      <c r="I30" s="7" t="n">
        <f aca="false">H30*(1+0.01*$E$4)*(1-0.01*$E$7)</f>
        <v>13917.9718637285</v>
      </c>
      <c r="J30" s="7" t="n">
        <f aca="false">I30*(1+0.01*$E$4)*(1-0.01*$E$7)</f>
        <v>14151.7937910391</v>
      </c>
      <c r="K30" s="7" t="n">
        <f aca="false">J30*(1+0.01*$E$4)*(1-0.01*$E$7)</f>
        <v>14389.5439267286</v>
      </c>
      <c r="L30" s="7" t="n">
        <f aca="false">K30*(1+0.01*$E$4)*(1-0.01*$E$7)</f>
        <v>14631.2882646976</v>
      </c>
      <c r="M30" s="7" t="n">
        <f aca="false">L30*(1+0.01*$E$4)*(1-0.01*$E$7)</f>
        <v>14877.0939075445</v>
      </c>
      <c r="N30" s="7" t="n">
        <f aca="false">M30*(1+0.01*$E$4)*(1-0.01*$E$7)</f>
        <v>15127.0290851913</v>
      </c>
      <c r="O30" s="7" t="n">
        <f aca="false">N30*(1+0.01*$E$4)*(1-0.01*$E$7)</f>
        <v>15381.1631738225</v>
      </c>
      <c r="P30" s="7" t="n">
        <f aca="false">O30*(1+0.01*$E$4)*(1-0.01*$E$7)</f>
        <v>15639.5667151427</v>
      </c>
      <c r="Q30" s="7" t="n">
        <f aca="false">P30*(1+0.01*$E$4)*(1-0.01*$E$7)</f>
        <v>15902.3114359571</v>
      </c>
      <c r="R30" s="7" t="n">
        <f aca="false">Q30*(1+0.01*$E$4)*(1-0.01*$E$7)</f>
        <v>16169.4702680812</v>
      </c>
      <c r="S30" s="7" t="n">
        <f aca="false">R30*(1+0.01*$E$4)*(1-0.01*$E$7)</f>
        <v>16441.1173685849</v>
      </c>
      <c r="T30" s="7" t="n">
        <f aca="false">S30*(1+0.01*$E$4)*(1-0.01*$E$7)</f>
        <v>16717.3281403772</v>
      </c>
      <c r="U30" s="7" t="n">
        <f aca="false">T30*(1+0.01*$E$4)*(1-0.01*$E$7)</f>
        <v>16998.1792531355</v>
      </c>
      <c r="V30" s="7" t="n">
        <f aca="false">U30*(1+0.01*$E$4)*(1-0.01*$E$7)</f>
        <v>17283.7486645882</v>
      </c>
      <c r="W30" s="7" t="n">
        <f aca="false">V30*(1+0.01*$E$4)*(1-0.01*$E$7)</f>
        <v>17574.1156421533</v>
      </c>
      <c r="X30" s="7" t="n">
        <f aca="false">W30*(1+0.01*$E$4)*(1-0.01*$E$7)</f>
        <v>17869.3607849414</v>
      </c>
    </row>
    <row r="31" s="14" customFormat="true" ht="12.8" hidden="false" customHeight="true" outlineLevel="0" collapsed="false">
      <c r="A31" s="14" t="s">
        <v>67</v>
      </c>
      <c r="B31" s="16"/>
      <c r="C31" s="16"/>
      <c r="D31" s="16"/>
      <c r="E31" s="16" t="n">
        <f aca="false">E15*E17</f>
        <v>13417.82310825</v>
      </c>
      <c r="F31" s="16" t="n">
        <f aca="false">E31*(1+0.01*$E$4)*(1-0.01*$E$7)</f>
        <v>13643.2425364686</v>
      </c>
      <c r="G31" s="16" t="n">
        <f aca="false">F31*(1+0.01*$E$4)*(1-0.01*$E$7)</f>
        <v>13872.4490110813</v>
      </c>
      <c r="H31" s="16" t="n">
        <f aca="false">G31*(1+0.01*$E$4)*(1-0.01*$E$7)</f>
        <v>14105.5061544674</v>
      </c>
      <c r="I31" s="16" t="n">
        <f aca="false">H31*(1+0.01*$E$4)*(1-0.01*$E$7)</f>
        <v>14342.4786578625</v>
      </c>
      <c r="J31" s="16" t="n">
        <f aca="false">I31*(1+0.01*$E$4)*(1-0.01*$E$7)</f>
        <v>14583.4322993146</v>
      </c>
      <c r="K31" s="16" t="n">
        <f aca="false">J31*(1+0.01*$E$4)*(1-0.01*$E$7)</f>
        <v>14828.4339619431</v>
      </c>
      <c r="L31" s="16" t="n">
        <f aca="false">K31*(1+0.01*$E$4)*(1-0.01*$E$7)</f>
        <v>15077.5516525037</v>
      </c>
      <c r="M31" s="16" t="n">
        <f aca="false">L31*(1+0.01*$E$4)*(1-0.01*$E$7)</f>
        <v>15330.8545202658</v>
      </c>
      <c r="N31" s="16" t="n">
        <f aca="false">M31*(1+0.01*$E$4)*(1-0.01*$E$7)</f>
        <v>15588.4128762062</v>
      </c>
      <c r="O31" s="16" t="n">
        <f aca="false">N31*(1+0.01*$E$4)*(1-0.01*$E$7)</f>
        <v>15850.2982125265</v>
      </c>
      <c r="P31" s="16" t="n">
        <f aca="false">O31*(1+0.01*$E$4)*(1-0.01*$E$7)</f>
        <v>16116.5832224969</v>
      </c>
      <c r="Q31" s="16" t="n">
        <f aca="false">P31*(1+0.01*$E$4)*(1-0.01*$E$7)</f>
        <v>16387.3418206349</v>
      </c>
      <c r="R31" s="16" t="n">
        <f aca="false">Q31*(1+0.01*$E$4)*(1-0.01*$E$7)</f>
        <v>16662.6491632215</v>
      </c>
      <c r="S31" s="16" t="n">
        <f aca="false">R31*(1+0.01*$E$4)*(1-0.01*$E$7)</f>
        <v>16942.5816691637</v>
      </c>
      <c r="T31" s="16" t="n">
        <f aca="false">S31*(1+0.01*$E$4)*(1-0.01*$E$7)</f>
        <v>17227.2170412056</v>
      </c>
      <c r="U31" s="16" t="n">
        <f aca="false">T31*(1+0.01*$E$4)*(1-0.01*$E$7)</f>
        <v>17516.6342874979</v>
      </c>
      <c r="V31" s="16" t="n">
        <f aca="false">U31*(1+0.01*$E$4)*(1-0.01*$E$7)</f>
        <v>17810.9137435278</v>
      </c>
      <c r="W31" s="16" t="n">
        <f aca="false">V31*(1+0.01*$E$4)*(1-0.01*$E$7)</f>
        <v>18110.1370944191</v>
      </c>
      <c r="X31" s="16" t="n">
        <f aca="false">W31*(1+0.01*$E$4)*(1-0.01*$E$7)</f>
        <v>18414.3873976053</v>
      </c>
    </row>
    <row r="32" s="14" customFormat="true" ht="12.8" hidden="false" customHeight="true" outlineLevel="0" collapsed="false">
      <c r="A32" s="14" t="s">
        <v>68</v>
      </c>
      <c r="B32" s="16"/>
      <c r="C32" s="16"/>
      <c r="D32" s="16"/>
      <c r="E32" s="16" t="n">
        <f aca="false">E15*E18</f>
        <v>13501.57347</v>
      </c>
      <c r="F32" s="16" t="n">
        <f aca="false">E32*(1+0.01*$E$4)*(1-0.01*$E$7)</f>
        <v>13728.399904296</v>
      </c>
      <c r="G32" s="16" t="n">
        <f aca="false">F32*(1+0.01*$E$4)*(1-0.01*$E$7)</f>
        <v>13959.0370226882</v>
      </c>
      <c r="H32" s="16" t="n">
        <f aca="false">G32*(1+0.01*$E$4)*(1-0.01*$E$7)</f>
        <v>14193.5488446693</v>
      </c>
      <c r="I32" s="16" t="n">
        <f aca="false">H32*(1+0.01*$E$4)*(1-0.01*$E$7)</f>
        <v>14432.0004652598</v>
      </c>
      <c r="J32" s="16" t="n">
        <f aca="false">I32*(1+0.01*$E$4)*(1-0.01*$E$7)</f>
        <v>14674.4580730761</v>
      </c>
      <c r="K32" s="16" t="n">
        <f aca="false">J32*(1+0.01*$E$4)*(1-0.01*$E$7)</f>
        <v>14920.9889687038</v>
      </c>
      <c r="L32" s="16" t="n">
        <f aca="false">K32*(1+0.01*$E$4)*(1-0.01*$E$7)</f>
        <v>15171.661583378</v>
      </c>
      <c r="M32" s="16" t="n">
        <f aca="false">L32*(1+0.01*$E$4)*(1-0.01*$E$7)</f>
        <v>15426.5454979788</v>
      </c>
      <c r="N32" s="16" t="n">
        <f aca="false">M32*(1+0.01*$E$4)*(1-0.01*$E$7)</f>
        <v>15685.7114623448</v>
      </c>
      <c r="O32" s="16" t="n">
        <f aca="false">N32*(1+0.01*$E$4)*(1-0.01*$E$7)</f>
        <v>15949.2314149122</v>
      </c>
      <c r="P32" s="16" t="n">
        <f aca="false">O32*(1+0.01*$E$4)*(1-0.01*$E$7)</f>
        <v>16217.1785026827</v>
      </c>
      <c r="Q32" s="16" t="n">
        <f aca="false">P32*(1+0.01*$E$4)*(1-0.01*$E$7)</f>
        <v>16489.6271015278</v>
      </c>
      <c r="R32" s="16" t="n">
        <f aca="false">Q32*(1+0.01*$E$4)*(1-0.01*$E$7)</f>
        <v>16766.6528368335</v>
      </c>
      <c r="S32" s="16" t="n">
        <f aca="false">R32*(1+0.01*$E$4)*(1-0.01*$E$7)</f>
        <v>17048.3326044923</v>
      </c>
      <c r="T32" s="16" t="n">
        <f aca="false">S32*(1+0.01*$E$4)*(1-0.01*$E$7)</f>
        <v>17334.7445922477</v>
      </c>
      <c r="U32" s="16" t="n">
        <f aca="false">T32*(1+0.01*$E$4)*(1-0.01*$E$7)</f>
        <v>17625.9683013975</v>
      </c>
      <c r="V32" s="16" t="n">
        <f aca="false">U32*(1+0.01*$E$4)*(1-0.01*$E$7)</f>
        <v>17922.084568861</v>
      </c>
      <c r="W32" s="16" t="n">
        <f aca="false">V32*(1+0.01*$E$4)*(1-0.01*$E$7)</f>
        <v>18223.1755896179</v>
      </c>
      <c r="X32" s="16" t="n">
        <f aca="false">W32*(1+0.01*$E$4)*(1-0.01*$E$7)</f>
        <v>18529.3249395234</v>
      </c>
    </row>
    <row r="33" customFormat="false" ht="12.8" hidden="false" customHeight="true" outlineLevel="0" collapsed="false">
      <c r="A33" s="6" t="s">
        <v>35</v>
      </c>
      <c r="B33" s="7" t="n">
        <v>0</v>
      </c>
      <c r="C33" s="7" t="n">
        <f aca="false">B50*0.01*$E$4</f>
        <v>112.5</v>
      </c>
      <c r="D33" s="7" t="n">
        <f aca="false">C50*$E$4*0.01</f>
        <v>160.925088</v>
      </c>
      <c r="E33" s="7" t="n">
        <f aca="false">D50*$E$4*0.01</f>
        <v>218.2258246784</v>
      </c>
      <c r="F33" s="7" t="n">
        <f aca="false">E50*$E$4*0.01</f>
        <v>52.541493819248</v>
      </c>
      <c r="G33" s="7" t="n">
        <f aca="false">F50*$E$4*0.01</f>
        <v>408.904148558817</v>
      </c>
      <c r="H33" s="7" t="n">
        <f aca="false">G50*$E$4*0.01</f>
        <v>291.078594466596</v>
      </c>
      <c r="I33" s="7" t="n">
        <f aca="false">H50*$E$4*0.01</f>
        <v>214.439519589113</v>
      </c>
      <c r="J33" s="7" t="n">
        <f aca="false">I50*$E$4*0.01</f>
        <v>180.248468668217</v>
      </c>
      <c r="K33" s="7" t="n">
        <f aca="false">J50*$E$4*0.01</f>
        <v>189.801022274146</v>
      </c>
      <c r="L33" s="7" t="n">
        <f aca="false">K50*$E$4*0.01</f>
        <v>244.427654693846</v>
      </c>
      <c r="M33" s="7" t="n">
        <f aca="false">L50*$E$4*0.01</f>
        <v>345.494612509967</v>
      </c>
      <c r="N33" s="7" t="n">
        <f aca="false">M50*$E$4*0.01</f>
        <v>244.404814353227</v>
      </c>
      <c r="O33" s="7" t="n">
        <f aca="false">N50*$E$4*0.01</f>
        <v>199.848772321813</v>
      </c>
      <c r="P33" s="7" t="n">
        <f aca="false">O50*$E$4*0.01</f>
        <v>213.486785572628</v>
      </c>
      <c r="Q33" s="7" t="n">
        <f aca="false">P50*$E$4*0.01</f>
        <v>287.023187850651</v>
      </c>
      <c r="R33" s="7" t="n">
        <f aca="false">Q50*$E$4*0.01</f>
        <v>297.207450265598</v>
      </c>
      <c r="S33" s="7" t="n">
        <f aca="false">R50*$E$4*0.01</f>
        <v>242.710310656525</v>
      </c>
      <c r="T33" s="7" t="n">
        <f aca="false">S50*$E$4*0.01</f>
        <v>260.671805167263</v>
      </c>
      <c r="U33" s="7" t="n">
        <f aca="false">T50*$E$4*0.01</f>
        <v>353.16299954477</v>
      </c>
      <c r="V33" s="7" t="n">
        <f aca="false">U50*$E$4*0.01</f>
        <v>522.309262608951</v>
      </c>
      <c r="W33" s="7" t="n">
        <f aca="false">V50*$E$4*0.01</f>
        <v>645.291620402264</v>
      </c>
      <c r="X33" s="7" t="n">
        <f aca="false">W50*$E$4*0.01</f>
        <v>457.54363502729</v>
      </c>
    </row>
    <row r="34" customFormat="false" ht="12.8" hidden="false" customHeight="true" outlineLevel="0" collapsed="false">
      <c r="A34" s="10" t="s">
        <v>36</v>
      </c>
      <c r="B34" s="11" t="n">
        <f aca="false">SUM(B29:B33)</f>
        <v>0</v>
      </c>
      <c r="C34" s="11" t="n">
        <f aca="false">SUM(C29:C33)</f>
        <v>27431.00352</v>
      </c>
      <c r="D34" s="11" t="n">
        <f aca="false">SUM(D29:D33)</f>
        <v>27938.379467136</v>
      </c>
      <c r="E34" s="11" t="n">
        <f aca="false">SUM(E29:E33)</f>
        <v>55381.7380156339</v>
      </c>
      <c r="F34" s="11" t="n">
        <f aca="false">SUM(F29:F33)</f>
        <v>56142.8006895828</v>
      </c>
      <c r="G34" s="11" t="n">
        <f aca="false">SUM(G29:G33)</f>
        <v>57441.4796988112</v>
      </c>
      <c r="H34" s="11" t="n">
        <f aca="false">SUM(H29:H33)</f>
        <v>58281.8014139632</v>
      </c>
      <c r="I34" s="11" t="n">
        <f aca="false">SUM(I29:I33)</f>
        <v>59179.4064824532</v>
      </c>
      <c r="J34" s="11" t="n">
        <f aca="false">SUM(J29:J33)</f>
        <v>60135.8268765084</v>
      </c>
      <c r="K34" s="11" t="n">
        <f aca="false">SUM(K29:K33)</f>
        <v>61152.6331473661</v>
      </c>
      <c r="L34" s="11" t="n">
        <f aca="false">SUM(L29:L33)</f>
        <v>62231.4353594873</v>
      </c>
      <c r="M34" s="11" t="n">
        <f aca="false">SUM(M29:M33)</f>
        <v>63373.884046744</v>
      </c>
      <c r="N34" s="11" t="n">
        <f aca="false">SUM(N29:N33)</f>
        <v>64331.6711910824</v>
      </c>
      <c r="O34" s="11" t="n">
        <f aca="false">SUM(O29:O33)</f>
        <v>65363.78122418</v>
      </c>
      <c r="P34" s="11" t="n">
        <f aca="false">SUM(P29:P33)</f>
        <v>66472.173302622</v>
      </c>
      <c r="Q34" s="11" t="n">
        <f aca="false">SUM(Q29:Q33)</f>
        <v>67658.8556383865</v>
      </c>
      <c r="R34" s="11" t="n">
        <f aca="false">SUM(R29:R33)</f>
        <v>68800.8866859704</v>
      </c>
      <c r="S34" s="11" t="n">
        <f aca="false">SUM(S29:S33)</f>
        <v>69897.2513575212</v>
      </c>
      <c r="T34" s="11" t="n">
        <f aca="false">SUM(T29:T33)</f>
        <v>71085.4091416192</v>
      </c>
      <c r="U34" s="11" t="n">
        <f aca="false">SUM(U29:U33)</f>
        <v>72367.7559232491</v>
      </c>
      <c r="V34" s="11" t="n">
        <f aca="false">SUM(V29:V33)</f>
        <v>73746.7473474315</v>
      </c>
      <c r="W34" s="11" t="n">
        <f aca="false">SUM(W29:W33)</f>
        <v>54552.7199465925</v>
      </c>
      <c r="X34" s="11" t="n">
        <f aca="false">SUM(X29:X33)</f>
        <v>55270.6167570975</v>
      </c>
    </row>
    <row r="35" customFormat="false" ht="12.8" hidden="false" customHeight="true" outlineLevel="0" collapsed="false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customFormat="false" ht="12.8" hidden="false" customHeight="true" outlineLevel="0" collapsed="false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 customFormat="false" ht="12.8" hidden="false" customHeight="true" outlineLevel="0" collapsed="false">
      <c r="A37" s="3" t="s">
        <v>37</v>
      </c>
      <c r="B37" s="9"/>
      <c r="C37" s="7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38" customFormat="false" ht="12.8" hidden="false" customHeight="true" outlineLevel="0" collapsed="false">
      <c r="A38" s="6" t="s">
        <v>38</v>
      </c>
      <c r="B38" s="9" t="n">
        <f aca="false">B12</f>
        <v>345500</v>
      </c>
      <c r="C38" s="7"/>
      <c r="D38" s="9"/>
      <c r="E38" s="16" t="n">
        <f aca="false">C12</f>
        <v>241720.53125</v>
      </c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customFormat="false" ht="12.8" hidden="false" customHeight="true" outlineLevel="0" collapsed="false">
      <c r="A39" s="6" t="s">
        <v>39</v>
      </c>
      <c r="B39" s="9"/>
      <c r="C39" s="9" t="n">
        <f aca="false">B20</f>
        <v>6094</v>
      </c>
      <c r="D39" s="9" t="n">
        <f aca="false">C39*(1+0.01*$E$4)</f>
        <v>6246.35</v>
      </c>
      <c r="E39" s="9" t="n">
        <f aca="false">C20</f>
        <v>10388.58</v>
      </c>
      <c r="F39" s="9" t="n">
        <f aca="false">E39*(1+0.01*$E$4)</f>
        <v>10648.2945</v>
      </c>
      <c r="G39" s="9" t="n">
        <f aca="false">F39*(1+0.01*$E$4)</f>
        <v>10914.5018625</v>
      </c>
      <c r="H39" s="9" t="n">
        <f aca="false">G39*(1+0.01*$E$4)</f>
        <v>11187.3644090625</v>
      </c>
      <c r="I39" s="9" t="n">
        <f aca="false">H39*(1+0.01*$E$4)</f>
        <v>11467.0485192891</v>
      </c>
      <c r="J39" s="9" t="n">
        <f aca="false">I39*(1+0.01*$E$4)</f>
        <v>11753.7247322713</v>
      </c>
      <c r="K39" s="9" t="n">
        <f aca="false">J39*(1+0.01*$E$4)</f>
        <v>12047.5678505781</v>
      </c>
      <c r="L39" s="9" t="n">
        <f aca="false">K39*(1+0.01*$E$4)</f>
        <v>12348.7570468425</v>
      </c>
      <c r="M39" s="9" t="n">
        <f aca="false">L39*(1+0.01*$E$4)</f>
        <v>12657.4759730136</v>
      </c>
      <c r="N39" s="9" t="n">
        <f aca="false">M39*(1+0.01*$E$4)</f>
        <v>12973.9128723389</v>
      </c>
      <c r="O39" s="9" t="n">
        <f aca="false">N39*(1+0.01*$E$4)</f>
        <v>13298.2606941474</v>
      </c>
      <c r="P39" s="9" t="n">
        <f aca="false">O39*(1+0.01*$E$4)</f>
        <v>13630.7172115011</v>
      </c>
      <c r="Q39" s="9" t="n">
        <f aca="false">P39*(1+0.01*$E$4)</f>
        <v>13971.4851417886</v>
      </c>
      <c r="R39" s="9" t="n">
        <f aca="false">Q39*(1+0.01*$E$4)</f>
        <v>14320.7722703333</v>
      </c>
      <c r="S39" s="9" t="n">
        <f aca="false">R39*(1+0.01*$E$4)</f>
        <v>14678.7915770916</v>
      </c>
      <c r="T39" s="9" t="n">
        <f aca="false">S39*(1+0.01*$E$4)</f>
        <v>15045.7613665189</v>
      </c>
      <c r="U39" s="9" t="n">
        <f aca="false">T39*(1+0.01*$E$4)</f>
        <v>15421.9054006819</v>
      </c>
      <c r="V39" s="9" t="n">
        <f aca="false">U39*(1+0.01*$E$4)</f>
        <v>15807.4530356989</v>
      </c>
      <c r="W39" s="9" t="n">
        <f aca="false">V39*(1+0.01*$E$4)</f>
        <v>16202.6393615914</v>
      </c>
      <c r="X39" s="9" t="n">
        <f aca="false">W39*(1+0.01*$E$4)</f>
        <v>16607.7053456312</v>
      </c>
    </row>
    <row r="40" customFormat="false" ht="12.8" hidden="false" customHeight="true" outlineLevel="0" collapsed="false">
      <c r="A40" s="6" t="s">
        <v>40</v>
      </c>
      <c r="B40" s="9"/>
      <c r="C40" s="9" t="n">
        <f aca="false">B48*(0.01*$E$5)</f>
        <v>18900</v>
      </c>
      <c r="D40" s="9" t="n">
        <f aca="false">C48*(0.01*$E$5)</f>
        <v>18900</v>
      </c>
      <c r="E40" s="9" t="n">
        <f aca="false">D48*(0.01*$E$5)</f>
        <v>18900</v>
      </c>
      <c r="F40" s="9" t="n">
        <f aca="false">E48*(0.01*$E$5)</f>
        <v>30240</v>
      </c>
      <c r="G40" s="9" t="n">
        <f aca="false">F48*(0.01*$E$5)</f>
        <v>30240</v>
      </c>
      <c r="H40" s="9" t="n">
        <f aca="false">G48*(0.01*$E$5)</f>
        <v>29160</v>
      </c>
      <c r="I40" s="9" t="n">
        <f aca="false">H48*(0.01*$E$5)</f>
        <v>28080</v>
      </c>
      <c r="J40" s="9" t="n">
        <f aca="false">I48*(0.01*$E$5)</f>
        <v>27000</v>
      </c>
      <c r="K40" s="9" t="n">
        <f aca="false">J48*(0.01*$E$5)</f>
        <v>25920</v>
      </c>
      <c r="L40" s="9" t="n">
        <f aca="false">K48*(0.01*$E$5)</f>
        <v>24840</v>
      </c>
      <c r="M40" s="9" t="n">
        <f aca="false">L48*(0.01*$E$5)</f>
        <v>23760</v>
      </c>
      <c r="N40" s="9" t="n">
        <f aca="false">M48*(0.01*$E$5)</f>
        <v>22140</v>
      </c>
      <c r="O40" s="9" t="n">
        <f aca="false">N48*(0.01*$E$5)</f>
        <v>20520</v>
      </c>
      <c r="P40" s="9" t="n">
        <f aca="false">O48*(0.01*$E$5)</f>
        <v>18900</v>
      </c>
      <c r="Q40" s="9" t="n">
        <f aca="false">P48*(0.01*$E$5)</f>
        <v>17280</v>
      </c>
      <c r="R40" s="9" t="n">
        <f aca="false">Q48*(0.01*$E$5)</f>
        <v>15660</v>
      </c>
      <c r="S40" s="9" t="n">
        <f aca="false">R48*(0.01*$E$5)</f>
        <v>13500</v>
      </c>
      <c r="T40" s="9" t="n">
        <f aca="false">S48*(0.01*$E$5)</f>
        <v>11340</v>
      </c>
      <c r="U40" s="9" t="n">
        <f aca="false">T48*(0.01*$E$5)</f>
        <v>9180</v>
      </c>
      <c r="V40" s="9" t="n">
        <f aca="false">U48*(0.01*$E$5)</f>
        <v>7020</v>
      </c>
      <c r="W40" s="9" t="n">
        <f aca="false">V48*(0.01*$E$5)</f>
        <v>4860</v>
      </c>
      <c r="X40" s="9" t="n">
        <f aca="false">W48*(0.01*$E$5)</f>
        <v>2700</v>
      </c>
    </row>
    <row r="41" customFormat="false" ht="12.8" hidden="false" customHeight="true" outlineLevel="0" collapsed="false">
      <c r="A41" s="6" t="s">
        <v>41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 t="n">
        <v>5000</v>
      </c>
      <c r="R41" s="9"/>
      <c r="S41" s="9"/>
      <c r="T41" s="9"/>
      <c r="U41" s="9"/>
      <c r="V41" s="9" t="n">
        <v>5000</v>
      </c>
      <c r="W41" s="9"/>
      <c r="X41" s="9"/>
    </row>
    <row r="42" customFormat="false" ht="12.8" hidden="false" customHeight="true" outlineLevel="0" collapsed="false">
      <c r="A42" s="6" t="s">
        <v>42</v>
      </c>
      <c r="B42" s="12"/>
      <c r="C42" s="12" t="n">
        <v>500</v>
      </c>
      <c r="D42" s="12" t="n">
        <v>500</v>
      </c>
      <c r="E42" s="12" t="n">
        <v>1000</v>
      </c>
      <c r="F42" s="12" t="n">
        <v>1000</v>
      </c>
      <c r="G42" s="12" t="n">
        <v>1000</v>
      </c>
      <c r="H42" s="12" t="n">
        <v>1000</v>
      </c>
      <c r="I42" s="12" t="n">
        <v>1000</v>
      </c>
      <c r="J42" s="12" t="n">
        <v>1000</v>
      </c>
      <c r="K42" s="12" t="n">
        <v>1000</v>
      </c>
      <c r="L42" s="12" t="n">
        <v>1000</v>
      </c>
      <c r="M42" s="12" t="n">
        <v>1000</v>
      </c>
      <c r="N42" s="12" t="n">
        <v>1000</v>
      </c>
      <c r="O42" s="12" t="n">
        <v>1000</v>
      </c>
      <c r="P42" s="12" t="n">
        <v>1000</v>
      </c>
      <c r="Q42" s="12" t="n">
        <v>1000</v>
      </c>
      <c r="R42" s="12" t="n">
        <v>1000</v>
      </c>
      <c r="S42" s="12" t="n">
        <v>1000</v>
      </c>
      <c r="T42" s="12" t="n">
        <v>1000</v>
      </c>
      <c r="U42" s="12" t="n">
        <v>1000</v>
      </c>
      <c r="V42" s="12" t="n">
        <v>1000</v>
      </c>
      <c r="W42" s="12" t="n">
        <v>1000</v>
      </c>
      <c r="X42" s="12" t="n">
        <v>1000</v>
      </c>
    </row>
    <row r="43" s="10" customFormat="true" ht="12.8" hidden="false" customHeight="true" outlineLevel="0" collapsed="false">
      <c r="A43" s="10" t="s">
        <v>36</v>
      </c>
      <c r="B43" s="11" t="n">
        <f aca="false">SUM(B38:B42)</f>
        <v>345500</v>
      </c>
      <c r="C43" s="11" t="n">
        <f aca="false">SUM(C38:C42)</f>
        <v>25494</v>
      </c>
      <c r="D43" s="11" t="n">
        <f aca="false">SUM(D38:D42)</f>
        <v>25646.35</v>
      </c>
      <c r="E43" s="11" t="n">
        <f aca="false">SUM(E38:E42)</f>
        <v>272009.11125</v>
      </c>
      <c r="F43" s="11" t="n">
        <f aca="false">SUM(F38:F42)</f>
        <v>41888.2945</v>
      </c>
      <c r="G43" s="11" t="n">
        <f aca="false">SUM(G38:G42)</f>
        <v>42154.5018625</v>
      </c>
      <c r="H43" s="11" t="n">
        <f aca="false">SUM(H38:H42)</f>
        <v>41347.3644090625</v>
      </c>
      <c r="I43" s="11" t="n">
        <f aca="false">SUM(I38:I42)</f>
        <v>40547.0485192891</v>
      </c>
      <c r="J43" s="11" t="n">
        <f aca="false">SUM(J38:J42)</f>
        <v>39753.7247322713</v>
      </c>
      <c r="K43" s="11" t="n">
        <f aca="false">SUM(K38:K42)</f>
        <v>38967.5678505781</v>
      </c>
      <c r="L43" s="11" t="n">
        <f aca="false">SUM(L38:L42)</f>
        <v>38188.7570468425</v>
      </c>
      <c r="M43" s="11" t="n">
        <f aca="false">SUM(M38:M42)</f>
        <v>37417.4759730136</v>
      </c>
      <c r="N43" s="11" t="n">
        <f aca="false">SUM(N38:N42)</f>
        <v>36113.9128723389</v>
      </c>
      <c r="O43" s="11" t="n">
        <f aca="false">SUM(O38:O42)</f>
        <v>34818.2606941474</v>
      </c>
      <c r="P43" s="11" t="n">
        <f aca="false">SUM(P38:P42)</f>
        <v>33530.7172115011</v>
      </c>
      <c r="Q43" s="11" t="n">
        <f aca="false">SUM(Q38:Q42)</f>
        <v>37251.4851417886</v>
      </c>
      <c r="R43" s="11" t="n">
        <f aca="false">SUM(R38:R42)</f>
        <v>30980.7722703333</v>
      </c>
      <c r="S43" s="11" t="n">
        <f aca="false">SUM(S38:S42)</f>
        <v>29178.7915770916</v>
      </c>
      <c r="T43" s="11" t="n">
        <f aca="false">SUM(T38:T42)</f>
        <v>27385.7613665189</v>
      </c>
      <c r="U43" s="11" t="n">
        <f aca="false">SUM(U38:U42)</f>
        <v>25601.9054006819</v>
      </c>
      <c r="V43" s="11" t="n">
        <f aca="false">SUM(V38:V42)</f>
        <v>28827.4530356989</v>
      </c>
      <c r="W43" s="11" t="n">
        <f aca="false">SUM(W38:W42)</f>
        <v>22062.6393615914</v>
      </c>
      <c r="X43" s="11" t="n">
        <f aca="false">SUM(X38:X42)</f>
        <v>20307.7053456312</v>
      </c>
    </row>
    <row r="44" customFormat="false" ht="12.8" hidden="false" customHeight="true" outlineLevel="0" collapsed="false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</row>
    <row r="45" customFormat="false" ht="12.8" hidden="false" customHeight="true" outlineLevel="0" collapsed="false">
      <c r="A45" s="3" t="s">
        <v>43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</row>
    <row r="46" customFormat="false" ht="12.8" hidden="false" customHeight="true" outlineLevel="0" collapsed="false">
      <c r="A46" s="0" t="s">
        <v>44</v>
      </c>
      <c r="B46" s="9" t="n">
        <f aca="false">E12</f>
        <v>350000</v>
      </c>
      <c r="C46" s="9"/>
      <c r="D46" s="9"/>
      <c r="E46" s="16" t="n">
        <v>210000</v>
      </c>
      <c r="F46" s="9"/>
      <c r="G46" s="9"/>
      <c r="H46" s="9"/>
      <c r="I46" s="9"/>
      <c r="J46" s="9"/>
      <c r="K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</row>
    <row r="47" customFormat="false" ht="12.8" hidden="false" customHeight="true" outlineLevel="0" collapsed="false">
      <c r="A47" s="0" t="s">
        <v>45</v>
      </c>
      <c r="B47" s="12"/>
      <c r="C47" s="12"/>
      <c r="D47" s="12"/>
      <c r="E47" s="12"/>
      <c r="F47" s="12"/>
      <c r="G47" s="12" t="n">
        <v>20000</v>
      </c>
      <c r="H47" s="12" t="n">
        <v>20000</v>
      </c>
      <c r="I47" s="12" t="n">
        <v>20000</v>
      </c>
      <c r="J47" s="12" t="n">
        <v>20000</v>
      </c>
      <c r="K47" s="12" t="n">
        <v>20000</v>
      </c>
      <c r="L47" s="12" t="n">
        <v>20000</v>
      </c>
      <c r="M47" s="12" t="n">
        <v>30000</v>
      </c>
      <c r="N47" s="12" t="n">
        <v>30000</v>
      </c>
      <c r="O47" s="12" t="n">
        <v>30000</v>
      </c>
      <c r="P47" s="12" t="n">
        <v>30000</v>
      </c>
      <c r="Q47" s="12" t="n">
        <v>30000</v>
      </c>
      <c r="R47" s="12" t="n">
        <v>40000</v>
      </c>
      <c r="S47" s="12" t="n">
        <v>40000</v>
      </c>
      <c r="T47" s="12" t="n">
        <v>40000</v>
      </c>
      <c r="U47" s="12" t="n">
        <v>40000</v>
      </c>
      <c r="V47" s="12" t="n">
        <v>40000</v>
      </c>
      <c r="W47" s="12" t="n">
        <v>40000</v>
      </c>
      <c r="X47" s="9" t="n">
        <f aca="false">W48</f>
        <v>50000</v>
      </c>
    </row>
    <row r="48" s="10" customFormat="true" ht="12.8" hidden="false" customHeight="true" outlineLevel="0" collapsed="false">
      <c r="A48" s="10" t="s">
        <v>43</v>
      </c>
      <c r="B48" s="11" t="n">
        <f aca="false">B46-B47</f>
        <v>350000</v>
      </c>
      <c r="C48" s="11" t="n">
        <f aca="false">B48+C46-C47</f>
        <v>350000</v>
      </c>
      <c r="D48" s="11" t="n">
        <f aca="false">C48+D46-D47</f>
        <v>350000</v>
      </c>
      <c r="E48" s="11" t="n">
        <f aca="false">D48+E46-E47</f>
        <v>560000</v>
      </c>
      <c r="F48" s="11" t="n">
        <f aca="false">E48+F46-F47</f>
        <v>560000</v>
      </c>
      <c r="G48" s="11" t="n">
        <f aca="false">F48+G46-G47</f>
        <v>540000</v>
      </c>
      <c r="H48" s="11" t="n">
        <f aca="false">G48+H46-H47</f>
        <v>520000</v>
      </c>
      <c r="I48" s="11" t="n">
        <f aca="false">H48+I46-I47</f>
        <v>500000</v>
      </c>
      <c r="J48" s="11" t="n">
        <f aca="false">I48+J46-J47</f>
        <v>480000</v>
      </c>
      <c r="K48" s="11" t="n">
        <f aca="false">J48+K46-K47</f>
        <v>460000</v>
      </c>
      <c r="L48" s="11" t="n">
        <f aca="false">K48+L46-L47</f>
        <v>440000</v>
      </c>
      <c r="M48" s="11" t="n">
        <f aca="false">L48+M46-M47</f>
        <v>410000</v>
      </c>
      <c r="N48" s="11" t="n">
        <f aca="false">M48+N46-N47</f>
        <v>380000</v>
      </c>
      <c r="O48" s="11" t="n">
        <f aca="false">N48+O46-O47</f>
        <v>350000</v>
      </c>
      <c r="P48" s="11" t="n">
        <f aca="false">O48+P46-P47</f>
        <v>320000</v>
      </c>
      <c r="Q48" s="11" t="n">
        <f aca="false">P48+Q46-Q47</f>
        <v>290000</v>
      </c>
      <c r="R48" s="11" t="n">
        <f aca="false">Q48+R46-R47</f>
        <v>250000</v>
      </c>
      <c r="S48" s="11" t="n">
        <f aca="false">R48+S46-S47</f>
        <v>210000</v>
      </c>
      <c r="T48" s="11" t="n">
        <f aca="false">S48+T46-T47</f>
        <v>170000</v>
      </c>
      <c r="U48" s="11" t="n">
        <f aca="false">T48+U46-U47</f>
        <v>130000</v>
      </c>
      <c r="V48" s="11" t="n">
        <f aca="false">U48+V46-V47</f>
        <v>90000</v>
      </c>
      <c r="W48" s="11" t="n">
        <f aca="false">V48+W46-W47</f>
        <v>50000</v>
      </c>
      <c r="X48" s="11" t="n">
        <f aca="false">W48+X46-X47</f>
        <v>0</v>
      </c>
    </row>
    <row r="49" customFormat="false" ht="12.8" hidden="false" customHeight="true" outlineLevel="0" collapsed="false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</row>
    <row r="50" customFormat="false" ht="12.8" hidden="false" customHeight="true" outlineLevel="0" collapsed="false">
      <c r="A50" s="3" t="s">
        <v>46</v>
      </c>
      <c r="B50" s="9" t="n">
        <f aca="false">B34+B46-B43-B47</f>
        <v>4500</v>
      </c>
      <c r="C50" s="9" t="n">
        <f aca="false">B50+C34+C46-C43-C47</f>
        <v>6437.00352</v>
      </c>
      <c r="D50" s="9" t="n">
        <f aca="false">C50+D34+D46-D43-D47</f>
        <v>8729.03298713599</v>
      </c>
      <c r="E50" s="9" t="n">
        <f aca="false">D50+E34+E46-E43-E47</f>
        <v>2101.65975276992</v>
      </c>
      <c r="F50" s="9" t="n">
        <f aca="false">E50+F34+F46-F43-F47</f>
        <v>16356.1659423527</v>
      </c>
      <c r="G50" s="9" t="n">
        <f aca="false">F50+G34+G46-G43-G47</f>
        <v>11643.1437786638</v>
      </c>
      <c r="H50" s="9" t="n">
        <f aca="false">G50+H34+H46-H43-H47</f>
        <v>8577.58078356451</v>
      </c>
      <c r="I50" s="9" t="n">
        <f aca="false">H50+I34+I46-I43-I47</f>
        <v>7209.93874672867</v>
      </c>
      <c r="J50" s="9" t="n">
        <f aca="false">I50+J34+J46-J43-J47</f>
        <v>7592.04089096584</v>
      </c>
      <c r="K50" s="9" t="n">
        <f aca="false">J50+K34+K46-K43-K47</f>
        <v>9777.10618775386</v>
      </c>
      <c r="L50" s="9" t="n">
        <f aca="false">K50+L34+L46-L43-L47</f>
        <v>13819.7845003987</v>
      </c>
      <c r="M50" s="9" t="n">
        <f aca="false">L50+M34+M46-M43-M47</f>
        <v>9776.19257412907</v>
      </c>
      <c r="N50" s="9" t="n">
        <f aca="false">M50+N34+N46-N43-N47</f>
        <v>7993.95089287251</v>
      </c>
      <c r="O50" s="9" t="n">
        <f aca="false">N50+O34+O46-O43-O47</f>
        <v>8539.47142290511</v>
      </c>
      <c r="P50" s="9" t="n">
        <f aca="false">O50+P34+P46-P43-P47</f>
        <v>11480.9275140261</v>
      </c>
      <c r="Q50" s="9" t="n">
        <f aca="false">P50+Q34+Q46-Q43-Q47</f>
        <v>11888.2980106239</v>
      </c>
      <c r="R50" s="9" t="n">
        <f aca="false">Q50+R34+R46-R43-R47</f>
        <v>9708.41242626101</v>
      </c>
      <c r="S50" s="9" t="n">
        <f aca="false">R50+S34+S46-S43-S47</f>
        <v>10426.8722066905</v>
      </c>
      <c r="T50" s="9" t="n">
        <f aca="false">S50+T34+T46-T43-T47</f>
        <v>14126.5199817908</v>
      </c>
      <c r="U50" s="9" t="n">
        <f aca="false">T50+U34+U46-U43-U47</f>
        <v>20892.370504358</v>
      </c>
      <c r="V50" s="9" t="n">
        <f aca="false">U50+V34+V46-V43-V47</f>
        <v>25811.6648160906</v>
      </c>
      <c r="W50" s="9" t="n">
        <f aca="false">V50+W34+W46-W43-W47</f>
        <v>18301.7454010916</v>
      </c>
      <c r="X50" s="9" t="n">
        <f aca="false">W50+X34+X46-X43-X47</f>
        <v>3264.65681255788</v>
      </c>
    </row>
  </sheetData>
  <hyperlinks>
    <hyperlink ref="A1" r:id="rId1" display="http://reachsolarfarm.co.uk/docs/financial-projections-phase-two.pdf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I5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7" activeCellId="0" sqref="A7"/>
    </sheetView>
  </sheetViews>
  <sheetFormatPr defaultRowHeight="12.8"/>
  <cols>
    <col collapsed="false" hidden="false" max="1" min="1" style="0" width="65.4897959183674"/>
    <col collapsed="false" hidden="false" max="2" min="2" style="0" width="11.5714285714286"/>
    <col collapsed="false" hidden="false" max="3" min="3" style="0" width="16.1887755102041"/>
    <col collapsed="false" hidden="false" max="4" min="4" style="0" width="21.0867346938776"/>
    <col collapsed="false" hidden="false" max="1025" min="5" style="0" width="11.5714285714286"/>
  </cols>
  <sheetData>
    <row r="1" s="2" customFormat="true" ht="12.8" hidden="false" customHeight="false" outlineLevel="0" collapsed="false">
      <c r="A1" s="1" t="s">
        <v>0</v>
      </c>
      <c r="C1" s="1"/>
      <c r="E1" s="1"/>
      <c r="G1" s="1"/>
      <c r="I1" s="1"/>
      <c r="K1" s="1"/>
      <c r="M1" s="1"/>
      <c r="O1" s="1"/>
      <c r="Q1" s="1"/>
      <c r="S1" s="1"/>
      <c r="U1" s="1"/>
      <c r="W1" s="1"/>
      <c r="Y1" s="1"/>
      <c r="AA1" s="1"/>
      <c r="AC1" s="1"/>
      <c r="AE1" s="1"/>
      <c r="AG1" s="1"/>
      <c r="AI1" s="1"/>
      <c r="AK1" s="1"/>
      <c r="AM1" s="1"/>
      <c r="AO1" s="1"/>
      <c r="AQ1" s="1"/>
      <c r="AS1" s="1"/>
      <c r="AU1" s="1"/>
      <c r="AW1" s="1"/>
      <c r="AY1" s="1"/>
      <c r="BA1" s="1"/>
      <c r="BC1" s="1"/>
      <c r="BE1" s="1"/>
      <c r="BG1" s="1"/>
      <c r="BI1" s="1"/>
      <c r="BK1" s="1"/>
      <c r="BM1" s="1"/>
      <c r="BO1" s="1"/>
      <c r="BQ1" s="1"/>
      <c r="BS1" s="1"/>
      <c r="BU1" s="1"/>
      <c r="BW1" s="1"/>
      <c r="BY1" s="1"/>
      <c r="CA1" s="1"/>
      <c r="CC1" s="1"/>
      <c r="CE1" s="1"/>
      <c r="CG1" s="1"/>
      <c r="CI1" s="1"/>
      <c r="CK1" s="1"/>
      <c r="CM1" s="1"/>
      <c r="CO1" s="1"/>
      <c r="CQ1" s="1"/>
      <c r="CS1" s="1"/>
      <c r="CU1" s="1"/>
      <c r="CW1" s="1"/>
      <c r="CY1" s="1"/>
      <c r="DA1" s="1"/>
      <c r="DC1" s="1"/>
      <c r="DE1" s="1"/>
      <c r="DG1" s="1"/>
      <c r="DI1" s="1"/>
      <c r="DK1" s="1"/>
      <c r="DM1" s="1"/>
      <c r="DO1" s="1"/>
      <c r="DQ1" s="1"/>
      <c r="DS1" s="1"/>
      <c r="DU1" s="1"/>
      <c r="DW1" s="1"/>
      <c r="DY1" s="1"/>
      <c r="EA1" s="1"/>
      <c r="EC1" s="1"/>
      <c r="EE1" s="1"/>
      <c r="EG1" s="1"/>
      <c r="EI1" s="1"/>
      <c r="EK1" s="1"/>
      <c r="EM1" s="1"/>
      <c r="EO1" s="1"/>
      <c r="EQ1" s="1"/>
      <c r="ES1" s="1"/>
      <c r="EU1" s="1"/>
      <c r="EW1" s="1"/>
      <c r="EY1" s="1"/>
      <c r="FA1" s="1"/>
      <c r="FC1" s="1"/>
      <c r="FE1" s="1"/>
      <c r="FG1" s="1"/>
      <c r="FI1" s="1"/>
      <c r="FK1" s="1"/>
      <c r="FM1" s="1"/>
      <c r="FO1" s="1"/>
      <c r="FQ1" s="1"/>
      <c r="FS1" s="1"/>
      <c r="FU1" s="1"/>
      <c r="FW1" s="1"/>
      <c r="FY1" s="1"/>
      <c r="GA1" s="1"/>
      <c r="GC1" s="1"/>
      <c r="GE1" s="1"/>
      <c r="GG1" s="1"/>
      <c r="GI1" s="1"/>
      <c r="GK1" s="1"/>
      <c r="GM1" s="1"/>
      <c r="GO1" s="1"/>
      <c r="GQ1" s="1"/>
      <c r="GS1" s="1"/>
      <c r="GU1" s="1"/>
      <c r="GW1" s="1"/>
      <c r="GY1" s="1"/>
      <c r="HA1" s="1"/>
      <c r="HC1" s="1"/>
      <c r="HE1" s="1"/>
      <c r="HG1" s="1"/>
      <c r="HI1" s="1"/>
      <c r="HK1" s="1"/>
      <c r="HM1" s="1"/>
      <c r="HO1" s="1"/>
      <c r="HQ1" s="1"/>
      <c r="HS1" s="1"/>
      <c r="HU1" s="1"/>
      <c r="HW1" s="1"/>
      <c r="HY1" s="1"/>
      <c r="IA1" s="1"/>
      <c r="IC1" s="1"/>
      <c r="IE1" s="1"/>
      <c r="IG1" s="1"/>
      <c r="II1" s="1"/>
      <c r="IK1" s="1"/>
      <c r="IM1" s="1"/>
      <c r="IO1" s="1"/>
      <c r="IQ1" s="1"/>
      <c r="IS1" s="1"/>
      <c r="IU1" s="1"/>
      <c r="IW1" s="1"/>
      <c r="IY1" s="1"/>
      <c r="JA1" s="1"/>
      <c r="JC1" s="1"/>
      <c r="JE1" s="1"/>
      <c r="JG1" s="1"/>
      <c r="JI1" s="1"/>
      <c r="JK1" s="1"/>
      <c r="JM1" s="1"/>
      <c r="JO1" s="1"/>
      <c r="JQ1" s="1"/>
      <c r="JS1" s="1"/>
      <c r="JU1" s="1"/>
      <c r="JW1" s="1"/>
      <c r="JY1" s="1"/>
      <c r="KA1" s="1"/>
      <c r="KC1" s="1"/>
      <c r="KE1" s="1"/>
      <c r="KG1" s="1"/>
      <c r="KI1" s="1"/>
      <c r="KK1" s="1"/>
      <c r="KM1" s="1"/>
      <c r="KO1" s="1"/>
      <c r="KQ1" s="1"/>
      <c r="KS1" s="1"/>
      <c r="KU1" s="1"/>
      <c r="KW1" s="1"/>
      <c r="KY1" s="1"/>
      <c r="LA1" s="1"/>
      <c r="LC1" s="1"/>
      <c r="LE1" s="1"/>
      <c r="LG1" s="1"/>
      <c r="LI1" s="1"/>
      <c r="LK1" s="1"/>
      <c r="LM1" s="1"/>
      <c r="LO1" s="1"/>
      <c r="LQ1" s="1"/>
      <c r="LS1" s="1"/>
      <c r="LU1" s="1"/>
      <c r="LW1" s="1"/>
      <c r="LY1" s="1"/>
      <c r="MA1" s="1"/>
      <c r="MC1" s="1"/>
      <c r="ME1" s="1"/>
      <c r="MG1" s="1"/>
      <c r="MI1" s="1"/>
      <c r="MK1" s="1"/>
      <c r="MM1" s="1"/>
      <c r="MO1" s="1"/>
      <c r="MQ1" s="1"/>
      <c r="MS1" s="1"/>
      <c r="MU1" s="1"/>
      <c r="MW1" s="1"/>
      <c r="MY1" s="1"/>
      <c r="NA1" s="1"/>
      <c r="NC1" s="1"/>
      <c r="NE1" s="1"/>
      <c r="NG1" s="1"/>
      <c r="NI1" s="1"/>
      <c r="NK1" s="1"/>
      <c r="NM1" s="1"/>
      <c r="NO1" s="1"/>
      <c r="NQ1" s="1"/>
      <c r="NS1" s="1"/>
      <c r="NU1" s="1"/>
      <c r="NW1" s="1"/>
      <c r="NY1" s="1"/>
      <c r="OA1" s="1"/>
      <c r="OC1" s="1"/>
      <c r="OE1" s="1"/>
      <c r="OG1" s="1"/>
      <c r="OI1" s="1"/>
      <c r="OK1" s="1"/>
      <c r="OM1" s="1"/>
      <c r="OO1" s="1"/>
      <c r="OQ1" s="1"/>
      <c r="OS1" s="1"/>
      <c r="OU1" s="1"/>
      <c r="OW1" s="1"/>
      <c r="OY1" s="1"/>
      <c r="PA1" s="1"/>
      <c r="PC1" s="1"/>
      <c r="PE1" s="1"/>
      <c r="PG1" s="1"/>
      <c r="PI1" s="1"/>
      <c r="PK1" s="1"/>
      <c r="PM1" s="1"/>
      <c r="PO1" s="1"/>
      <c r="PQ1" s="1"/>
      <c r="PS1" s="1"/>
      <c r="PU1" s="1"/>
      <c r="PW1" s="1"/>
      <c r="PY1" s="1"/>
      <c r="QA1" s="1"/>
      <c r="QC1" s="1"/>
      <c r="QE1" s="1"/>
      <c r="QG1" s="1"/>
      <c r="QI1" s="1"/>
      <c r="QK1" s="1"/>
      <c r="QM1" s="1"/>
      <c r="QO1" s="1"/>
      <c r="QQ1" s="1"/>
      <c r="QS1" s="1"/>
      <c r="QU1" s="1"/>
      <c r="QW1" s="1"/>
      <c r="QY1" s="1"/>
      <c r="RA1" s="1"/>
      <c r="RC1" s="1"/>
      <c r="RE1" s="1"/>
      <c r="RG1" s="1"/>
      <c r="RI1" s="1"/>
      <c r="RK1" s="1"/>
      <c r="RM1" s="1"/>
      <c r="RO1" s="1"/>
      <c r="RQ1" s="1"/>
      <c r="RS1" s="1"/>
      <c r="RU1" s="1"/>
      <c r="RW1" s="1"/>
      <c r="RY1" s="1"/>
      <c r="SA1" s="1"/>
      <c r="SC1" s="1"/>
      <c r="SE1" s="1"/>
      <c r="SG1" s="1"/>
      <c r="SI1" s="1"/>
      <c r="SK1" s="1"/>
      <c r="SM1" s="1"/>
      <c r="SO1" s="1"/>
      <c r="SQ1" s="1"/>
      <c r="SS1" s="1"/>
      <c r="SU1" s="1"/>
      <c r="SW1" s="1"/>
      <c r="SY1" s="1"/>
      <c r="TA1" s="1"/>
      <c r="TC1" s="1"/>
      <c r="TE1" s="1"/>
      <c r="TG1" s="1"/>
      <c r="TI1" s="1"/>
      <c r="TK1" s="1"/>
      <c r="TM1" s="1"/>
      <c r="TO1" s="1"/>
      <c r="TQ1" s="1"/>
      <c r="TS1" s="1"/>
      <c r="TU1" s="1"/>
      <c r="TW1" s="1"/>
      <c r="TY1" s="1"/>
      <c r="UA1" s="1"/>
      <c r="UC1" s="1"/>
      <c r="UE1" s="1"/>
      <c r="UG1" s="1"/>
      <c r="UI1" s="1"/>
      <c r="UK1" s="1"/>
      <c r="UM1" s="1"/>
      <c r="UO1" s="1"/>
      <c r="UQ1" s="1"/>
      <c r="US1" s="1"/>
      <c r="UU1" s="1"/>
      <c r="UW1" s="1"/>
      <c r="UY1" s="1"/>
      <c r="VA1" s="1"/>
      <c r="VC1" s="1"/>
      <c r="VE1" s="1"/>
      <c r="VG1" s="1"/>
      <c r="VI1" s="1"/>
      <c r="VK1" s="1"/>
      <c r="VM1" s="1"/>
      <c r="VO1" s="1"/>
      <c r="VQ1" s="1"/>
      <c r="VS1" s="1"/>
      <c r="VU1" s="1"/>
      <c r="VW1" s="1"/>
      <c r="VY1" s="1"/>
      <c r="WA1" s="1"/>
      <c r="WC1" s="1"/>
      <c r="WE1" s="1"/>
      <c r="WG1" s="1"/>
      <c r="WI1" s="1"/>
      <c r="WK1" s="1"/>
      <c r="WM1" s="1"/>
      <c r="WO1" s="1"/>
      <c r="WQ1" s="1"/>
      <c r="WS1" s="1"/>
      <c r="WU1" s="1"/>
      <c r="WW1" s="1"/>
      <c r="WY1" s="1"/>
      <c r="XA1" s="1"/>
      <c r="XC1" s="1"/>
      <c r="XE1" s="1"/>
      <c r="XG1" s="1"/>
      <c r="XI1" s="1"/>
      <c r="XK1" s="1"/>
      <c r="XM1" s="1"/>
      <c r="XO1" s="1"/>
      <c r="XQ1" s="1"/>
      <c r="XS1" s="1"/>
      <c r="XU1" s="1"/>
      <c r="XW1" s="1"/>
      <c r="XY1" s="1"/>
      <c r="YA1" s="1"/>
      <c r="YC1" s="1"/>
      <c r="YE1" s="1"/>
      <c r="YG1" s="1"/>
      <c r="YI1" s="1"/>
      <c r="YK1" s="1"/>
      <c r="YM1" s="1"/>
      <c r="YO1" s="1"/>
      <c r="YQ1" s="1"/>
      <c r="YS1" s="1"/>
      <c r="YU1" s="1"/>
      <c r="YW1" s="1"/>
      <c r="YY1" s="1"/>
      <c r="ZA1" s="1"/>
      <c r="ZC1" s="1"/>
      <c r="ZE1" s="1"/>
      <c r="ZG1" s="1"/>
      <c r="ZI1" s="1"/>
      <c r="ZK1" s="1"/>
      <c r="ZM1" s="1"/>
      <c r="ZO1" s="1"/>
      <c r="ZQ1" s="1"/>
      <c r="ZS1" s="1"/>
      <c r="ZU1" s="1"/>
      <c r="ZW1" s="1"/>
      <c r="ZY1" s="1"/>
      <c r="AAA1" s="1"/>
      <c r="AAC1" s="1"/>
      <c r="AAE1" s="1"/>
      <c r="AAG1" s="1"/>
      <c r="AAI1" s="1"/>
      <c r="AAK1" s="1"/>
      <c r="AAM1" s="1"/>
      <c r="AAO1" s="1"/>
      <c r="AAQ1" s="1"/>
      <c r="AAS1" s="1"/>
      <c r="AAU1" s="1"/>
      <c r="AAW1" s="1"/>
      <c r="AAY1" s="1"/>
      <c r="ABA1" s="1"/>
      <c r="ABC1" s="1"/>
      <c r="ABE1" s="1"/>
      <c r="ABG1" s="1"/>
      <c r="ABI1" s="1"/>
      <c r="ABK1" s="1"/>
      <c r="ABM1" s="1"/>
      <c r="ABO1" s="1"/>
      <c r="ABQ1" s="1"/>
      <c r="ABS1" s="1"/>
      <c r="ABU1" s="1"/>
      <c r="ABW1" s="1"/>
      <c r="ABY1" s="1"/>
      <c r="ACA1" s="1"/>
      <c r="ACC1" s="1"/>
      <c r="ACE1" s="1"/>
      <c r="ACG1" s="1"/>
      <c r="ACI1" s="1"/>
      <c r="ACK1" s="1"/>
      <c r="ACM1" s="1"/>
      <c r="ACO1" s="1"/>
      <c r="ACQ1" s="1"/>
      <c r="ACS1" s="1"/>
      <c r="ACU1" s="1"/>
      <c r="ACW1" s="1"/>
      <c r="ACY1" s="1"/>
      <c r="ADA1" s="1"/>
      <c r="ADC1" s="1"/>
      <c r="ADE1" s="1"/>
      <c r="ADG1" s="1"/>
      <c r="ADI1" s="1"/>
      <c r="ADK1" s="1"/>
      <c r="ADM1" s="1"/>
      <c r="ADO1" s="1"/>
      <c r="ADQ1" s="1"/>
      <c r="ADS1" s="1"/>
      <c r="ADU1" s="1"/>
      <c r="ADW1" s="1"/>
      <c r="ADY1" s="1"/>
      <c r="AEA1" s="1"/>
      <c r="AEC1" s="1"/>
      <c r="AEE1" s="1"/>
      <c r="AEG1" s="1"/>
      <c r="AEI1" s="1"/>
      <c r="AEK1" s="1"/>
      <c r="AEM1" s="1"/>
      <c r="AEO1" s="1"/>
      <c r="AEQ1" s="1"/>
      <c r="AES1" s="1"/>
      <c r="AEU1" s="1"/>
      <c r="AEW1" s="1"/>
      <c r="AEY1" s="1"/>
      <c r="AFA1" s="1"/>
      <c r="AFC1" s="1"/>
      <c r="AFE1" s="1"/>
      <c r="AFG1" s="1"/>
      <c r="AFI1" s="1"/>
      <c r="AFK1" s="1"/>
      <c r="AFM1" s="1"/>
      <c r="AFO1" s="1"/>
      <c r="AFQ1" s="1"/>
      <c r="AFS1" s="1"/>
      <c r="AFU1" s="1"/>
      <c r="AFW1" s="1"/>
      <c r="AFY1" s="1"/>
      <c r="AGA1" s="1"/>
      <c r="AGC1" s="1"/>
      <c r="AGE1" s="1"/>
      <c r="AGG1" s="1"/>
      <c r="AGI1" s="1"/>
      <c r="AGK1" s="1"/>
      <c r="AGM1" s="1"/>
      <c r="AGO1" s="1"/>
      <c r="AGQ1" s="1"/>
      <c r="AGS1" s="1"/>
      <c r="AGU1" s="1"/>
      <c r="AGW1" s="1"/>
      <c r="AGY1" s="1"/>
      <c r="AHA1" s="1"/>
      <c r="AHC1" s="1"/>
      <c r="AHE1" s="1"/>
      <c r="AHG1" s="1"/>
      <c r="AHI1" s="1"/>
      <c r="AHK1" s="1"/>
      <c r="AHM1" s="1"/>
      <c r="AHO1" s="1"/>
      <c r="AHQ1" s="1"/>
      <c r="AHS1" s="1"/>
      <c r="AHU1" s="1"/>
      <c r="AHW1" s="1"/>
      <c r="AHY1" s="1"/>
      <c r="AIA1" s="1"/>
      <c r="AIC1" s="1"/>
      <c r="AIE1" s="1"/>
      <c r="AIG1" s="1"/>
      <c r="AII1" s="1"/>
      <c r="AIK1" s="1"/>
      <c r="AIM1" s="1"/>
      <c r="AIO1" s="1"/>
      <c r="AIQ1" s="1"/>
      <c r="AIS1" s="1"/>
      <c r="AIU1" s="1"/>
      <c r="AIW1" s="1"/>
      <c r="AIY1" s="1"/>
      <c r="AJA1" s="1"/>
      <c r="AJC1" s="1"/>
      <c r="AJE1" s="1"/>
      <c r="AJG1" s="1"/>
      <c r="AJI1" s="1"/>
      <c r="AJK1" s="1"/>
      <c r="AJM1" s="1"/>
      <c r="AJO1" s="1"/>
      <c r="AJQ1" s="1"/>
      <c r="AJS1" s="1"/>
      <c r="AJU1" s="1"/>
      <c r="AJW1" s="1"/>
      <c r="AJY1" s="1"/>
      <c r="AKA1" s="1"/>
      <c r="AKC1" s="1"/>
      <c r="AKE1" s="1"/>
      <c r="AKG1" s="1"/>
      <c r="AKI1" s="1"/>
      <c r="AKK1" s="1"/>
      <c r="AKM1" s="1"/>
      <c r="AKO1" s="1"/>
      <c r="AKQ1" s="1"/>
      <c r="AKS1" s="1"/>
      <c r="AKU1" s="1"/>
      <c r="AKW1" s="1"/>
      <c r="AKY1" s="1"/>
      <c r="ALA1" s="1"/>
      <c r="ALC1" s="1"/>
      <c r="ALE1" s="1"/>
      <c r="ALG1" s="1"/>
      <c r="ALI1" s="1"/>
      <c r="ALK1" s="1"/>
      <c r="ALM1" s="1"/>
      <c r="ALO1" s="1"/>
      <c r="ALQ1" s="1"/>
      <c r="ALS1" s="1"/>
      <c r="ALU1" s="1"/>
      <c r="ALW1" s="1"/>
      <c r="ALY1" s="1"/>
      <c r="AMA1" s="1"/>
      <c r="AMC1" s="1"/>
      <c r="AME1" s="1"/>
      <c r="AMG1" s="1"/>
      <c r="AMI1" s="1"/>
    </row>
    <row r="3" customFormat="false" ht="12.8" hidden="false" customHeight="true" outlineLevel="0" collapsed="false">
      <c r="A3" s="3" t="s">
        <v>1</v>
      </c>
      <c r="B3" s="3" t="s">
        <v>48</v>
      </c>
      <c r="C3" s="13" t="s">
        <v>49</v>
      </c>
      <c r="D3" s="3" t="s">
        <v>2</v>
      </c>
    </row>
    <row r="4" customFormat="false" ht="12.8" hidden="false" customHeight="true" outlineLevel="0" collapsed="false">
      <c r="A4" s="0" t="s">
        <v>3</v>
      </c>
      <c r="B4" s="0" t="n">
        <v>241000</v>
      </c>
      <c r="C4" s="14" t="n">
        <f aca="false">B4*0.85*1.025*1.025</f>
        <v>215220.53125</v>
      </c>
      <c r="D4" s="0" t="s">
        <v>4</v>
      </c>
      <c r="E4" s="4" t="n">
        <v>2.5</v>
      </c>
      <c r="F4" s="0" t="s">
        <v>5</v>
      </c>
      <c r="H4" s="13" t="s">
        <v>50</v>
      </c>
    </row>
    <row r="5" customFormat="false" ht="12.8" hidden="false" customHeight="true" outlineLevel="0" collapsed="false">
      <c r="A5" s="0" t="s">
        <v>6</v>
      </c>
      <c r="B5" s="0" t="n">
        <v>8000</v>
      </c>
      <c r="C5" s="14" t="n">
        <v>20000</v>
      </c>
      <c r="D5" s="0" t="s">
        <v>7</v>
      </c>
      <c r="E5" s="4" t="n">
        <v>6.8</v>
      </c>
      <c r="F5" s="0" t="s">
        <v>5</v>
      </c>
      <c r="H5" s="14" t="s">
        <v>51</v>
      </c>
    </row>
    <row r="6" customFormat="false" ht="12.8" hidden="false" customHeight="true" outlineLevel="0" collapsed="false">
      <c r="A6" s="0" t="s">
        <v>8</v>
      </c>
      <c r="B6" s="0" t="n">
        <v>80000</v>
      </c>
      <c r="C6" s="14" t="n">
        <v>0</v>
      </c>
      <c r="D6" s="0" t="s">
        <v>9</v>
      </c>
      <c r="E6" s="5" t="n">
        <f aca="false">915*264*0.98*1.03</f>
        <v>243830.664</v>
      </c>
      <c r="F6" s="0" t="s">
        <v>10</v>
      </c>
      <c r="H6" s="14" t="s">
        <v>52</v>
      </c>
    </row>
    <row r="7" customFormat="false" ht="12.8" hidden="false" customHeight="true" outlineLevel="0" collapsed="false">
      <c r="A7" s="0" t="s">
        <v>11</v>
      </c>
      <c r="B7" s="0" t="n">
        <v>2000</v>
      </c>
      <c r="C7" s="14" t="n">
        <v>2000</v>
      </c>
      <c r="D7" s="0" t="s">
        <v>12</v>
      </c>
      <c r="E7" s="4" t="n">
        <v>0.8</v>
      </c>
      <c r="F7" s="0" t="s">
        <v>5</v>
      </c>
      <c r="H7" s="14" t="s">
        <v>53</v>
      </c>
    </row>
    <row r="8" customFormat="false" ht="12.8" hidden="false" customHeight="true" outlineLevel="0" collapsed="false">
      <c r="A8" s="6" t="s">
        <v>13</v>
      </c>
      <c r="B8" s="0" t="n">
        <v>1000</v>
      </c>
      <c r="C8" s="14" t="n">
        <v>1000</v>
      </c>
      <c r="D8" s="7" t="s">
        <v>14</v>
      </c>
      <c r="E8" s="8" t="n">
        <v>0.0622</v>
      </c>
      <c r="F8" s="0" t="s">
        <v>15</v>
      </c>
      <c r="H8" s="14" t="s">
        <v>54</v>
      </c>
    </row>
    <row r="9" customFormat="false" ht="12.8" hidden="false" customHeight="true" outlineLevel="0" collapsed="false">
      <c r="A9" s="0" t="s">
        <v>16</v>
      </c>
      <c r="B9" s="0" t="n">
        <f aca="false">E11</f>
        <v>0</v>
      </c>
      <c r="C9" s="14" t="n">
        <v>0</v>
      </c>
      <c r="D9" s="7" t="s">
        <v>17</v>
      </c>
      <c r="E9" s="8" t="n">
        <v>0.0582</v>
      </c>
      <c r="F9" s="0" t="s">
        <v>15</v>
      </c>
      <c r="H9" s="14" t="s">
        <v>55</v>
      </c>
    </row>
    <row r="10" customFormat="false" ht="12.8" hidden="false" customHeight="true" outlineLevel="0" collapsed="false">
      <c r="D10" s="0" t="s">
        <v>18</v>
      </c>
      <c r="E10" s="8" t="n">
        <v>1500</v>
      </c>
      <c r="F10" s="0" t="s">
        <v>19</v>
      </c>
      <c r="H10" s="14" t="s">
        <v>56</v>
      </c>
    </row>
    <row r="11" customFormat="false" ht="12.8" hidden="false" customHeight="true" outlineLevel="0" collapsed="false">
      <c r="D11" s="0" t="s">
        <v>20</v>
      </c>
      <c r="E11" s="8" t="n">
        <v>0</v>
      </c>
      <c r="F11" s="0" t="s">
        <v>21</v>
      </c>
      <c r="H11" s="14" t="s">
        <v>57</v>
      </c>
    </row>
    <row r="12" customFormat="false" ht="12.8" hidden="false" customHeight="true" outlineLevel="0" collapsed="false">
      <c r="B12" s="3" t="n">
        <f aca="false">SUM(B4:B11)</f>
        <v>332000</v>
      </c>
      <c r="C12" s="13" t="n">
        <f aca="false">SUM(C4:C9)</f>
        <v>238220.53125</v>
      </c>
      <c r="D12" s="0" t="s">
        <v>22</v>
      </c>
      <c r="E12" s="8" t="n">
        <v>350000</v>
      </c>
      <c r="F12" s="0" t="s">
        <v>21</v>
      </c>
      <c r="H12" s="14" t="s">
        <v>58</v>
      </c>
    </row>
    <row r="13" customFormat="false" ht="12.8" hidden="false" customHeight="true" outlineLevel="0" collapsed="false">
      <c r="A13" s="3" t="s">
        <v>23</v>
      </c>
      <c r="B13" s="3" t="s">
        <v>59</v>
      </c>
      <c r="C13" s="13" t="s">
        <v>60</v>
      </c>
    </row>
    <row r="14" customFormat="false" ht="12.8" hidden="false" customHeight="true" outlineLevel="0" collapsed="false">
      <c r="A14" s="0" t="s">
        <v>24</v>
      </c>
      <c r="B14" s="0" t="n">
        <v>1400</v>
      </c>
      <c r="C14" s="14" t="n">
        <v>2800</v>
      </c>
      <c r="D14" s="13" t="s">
        <v>61</v>
      </c>
      <c r="E14" s="14"/>
    </row>
    <row r="15" customFormat="false" ht="12.8" hidden="false" customHeight="true" outlineLevel="0" collapsed="false">
      <c r="A15" s="0" t="s">
        <v>25</v>
      </c>
      <c r="B15" s="0" t="n">
        <v>0</v>
      </c>
      <c r="C15" s="14" t="n">
        <v>0</v>
      </c>
      <c r="D15" s="14" t="s">
        <v>9</v>
      </c>
      <c r="E15" s="15" t="n">
        <f aca="false">915*264</f>
        <v>241560</v>
      </c>
      <c r="F15" s="0" t="s">
        <v>62</v>
      </c>
    </row>
    <row r="16" customFormat="false" ht="12.8" hidden="false" customHeight="true" outlineLevel="0" collapsed="false">
      <c r="A16" s="0" t="s">
        <v>26</v>
      </c>
      <c r="B16" s="0" t="n">
        <v>1500</v>
      </c>
      <c r="C16" s="14" t="n">
        <v>1500</v>
      </c>
      <c r="D16" s="14" t="s">
        <v>12</v>
      </c>
      <c r="E16" s="15" t="n">
        <v>0.8</v>
      </c>
    </row>
    <row r="17" customFormat="false" ht="12.8" hidden="false" customHeight="true" outlineLevel="0" collapsed="false">
      <c r="A17" s="0" t="s">
        <v>27</v>
      </c>
      <c r="B17" s="0" t="n">
        <v>1800</v>
      </c>
      <c r="C17" s="14" t="n">
        <v>3000</v>
      </c>
      <c r="D17" s="16" t="s">
        <v>14</v>
      </c>
      <c r="E17" s="17" t="n">
        <f aca="false">0.0622*0.85*1.025*1.025</f>
        <v>0.05554654375</v>
      </c>
      <c r="F17" s="0" t="s">
        <v>63</v>
      </c>
    </row>
    <row r="18" customFormat="false" ht="12.8" hidden="false" customHeight="true" outlineLevel="0" collapsed="false">
      <c r="A18" s="0" t="s">
        <v>28</v>
      </c>
      <c r="B18" s="0" t="n">
        <v>1000</v>
      </c>
      <c r="C18" s="14" t="n">
        <v>1800</v>
      </c>
      <c r="D18" s="16" t="s">
        <v>17</v>
      </c>
      <c r="E18" s="17" t="n">
        <f aca="false">E9*1.025*1.025</f>
        <v>0.061146375</v>
      </c>
      <c r="F18" s="0" t="s">
        <v>64</v>
      </c>
    </row>
    <row r="19" customFormat="false" ht="12.8" hidden="false" customHeight="false" outlineLevel="0" collapsed="false">
      <c r="C19" s="14"/>
      <c r="E19" s="18"/>
    </row>
    <row r="20" customFormat="false" ht="12.8" hidden="false" customHeight="true" outlineLevel="0" collapsed="false">
      <c r="B20" s="3" t="n">
        <f aca="false">SUM(B14:B19)</f>
        <v>5700</v>
      </c>
      <c r="C20" s="13" t="n">
        <f aca="false">(SUM(C14:C19))*1.025*1.025</f>
        <v>9560.6875</v>
      </c>
      <c r="E20" s="18"/>
    </row>
    <row r="21" customFormat="false" ht="12.8" hidden="false" customHeight="true" outlineLevel="0" collapsed="false">
      <c r="A21" s="3"/>
      <c r="E21" s="18"/>
    </row>
    <row r="22" customFormat="false" ht="12.8" hidden="false" customHeight="true" outlineLevel="0" collapsed="false">
      <c r="E22" s="9"/>
      <c r="F22" s="9"/>
      <c r="G22" s="9"/>
      <c r="H22" s="9"/>
      <c r="I22" s="9"/>
      <c r="J22" s="9"/>
      <c r="K22" s="9"/>
      <c r="L22" s="9"/>
      <c r="M22" s="9"/>
      <c r="N22" s="9"/>
    </row>
    <row r="25" s="3" customFormat="true" ht="12.8" hidden="false" customHeight="true" outlineLevel="0" collapsed="false">
      <c r="B25" s="3" t="s">
        <v>29</v>
      </c>
      <c r="C25" s="3" t="s">
        <v>30</v>
      </c>
      <c r="D25" s="3" t="n">
        <v>2</v>
      </c>
      <c r="E25" s="3" t="n">
        <v>3</v>
      </c>
      <c r="F25" s="3" t="n">
        <v>4</v>
      </c>
      <c r="G25" s="3" t="n">
        <v>5</v>
      </c>
      <c r="H25" s="3" t="n">
        <v>6</v>
      </c>
      <c r="I25" s="3" t="n">
        <v>7</v>
      </c>
      <c r="J25" s="3" t="n">
        <v>8</v>
      </c>
      <c r="K25" s="3" t="n">
        <v>9</v>
      </c>
      <c r="L25" s="3" t="n">
        <v>10</v>
      </c>
      <c r="M25" s="3" t="n">
        <v>11</v>
      </c>
      <c r="N25" s="3" t="n">
        <v>12</v>
      </c>
      <c r="O25" s="3" t="n">
        <v>13</v>
      </c>
      <c r="P25" s="3" t="n">
        <v>14</v>
      </c>
      <c r="Q25" s="3" t="n">
        <v>15</v>
      </c>
      <c r="R25" s="3" t="n">
        <v>16</v>
      </c>
      <c r="S25" s="3" t="n">
        <v>17</v>
      </c>
      <c r="T25" s="3" t="n">
        <v>18</v>
      </c>
      <c r="U25" s="3" t="n">
        <v>19</v>
      </c>
      <c r="V25" s="3" t="n">
        <v>20</v>
      </c>
      <c r="W25" s="3" t="n">
        <v>21</v>
      </c>
      <c r="X25" s="3" t="n">
        <v>22</v>
      </c>
    </row>
    <row r="26" customFormat="false" ht="12.8" hidden="false" customHeight="true" outlineLevel="0" collapsed="false">
      <c r="A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customFormat="false" ht="12.8" hidden="false" customHeight="false" outlineLevel="0" collapsed="false">
      <c r="A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customFormat="false" ht="12.8" hidden="false" customHeight="true" outlineLevel="0" collapsed="false">
      <c r="A28" s="3" t="s">
        <v>32</v>
      </c>
      <c r="D28" s="9"/>
      <c r="E28" s="9"/>
      <c r="F28" s="9"/>
      <c r="G28" s="9"/>
    </row>
    <row r="29" customFormat="false" ht="12.8" hidden="false" customHeight="true" outlineLevel="0" collapsed="false">
      <c r="A29" s="6" t="s">
        <v>65</v>
      </c>
      <c r="B29" s="7" t="n">
        <v>0</v>
      </c>
      <c r="C29" s="7" t="n">
        <f aca="false">E6*E8</f>
        <v>15166.2673008</v>
      </c>
      <c r="D29" s="9" t="n">
        <f aca="false">C29*(1+0.01*$E$4)*(1-0.01*$E$7)</f>
        <v>15421.0605914534</v>
      </c>
      <c r="E29" s="9" t="n">
        <f aca="false">D29*(1+0.01*$E$4)*(1-0.01*$E$7)</f>
        <v>15680.1344093899</v>
      </c>
      <c r="F29" s="9" t="n">
        <f aca="false">E29*(1+0.01*$E$4)*(1-0.01*$E$7)</f>
        <v>15943.5606674676</v>
      </c>
      <c r="G29" s="9" t="n">
        <f aca="false">F29*(1+0.01*$E$4)*(1-0.01*$E$7)</f>
        <v>16211.4124866811</v>
      </c>
      <c r="H29" s="9" t="n">
        <f aca="false">G29*(1+0.01*$E$4)*(1-0.01*$E$7)</f>
        <v>16483.7642164573</v>
      </c>
      <c r="I29" s="9" t="n">
        <f aca="false">H29*(1+0.01*$E$4)*(1-0.01*$E$7)</f>
        <v>16760.6914552938</v>
      </c>
      <c r="J29" s="9" t="n">
        <f aca="false">I29*(1+0.01*$E$4)*(1-0.01*$E$7)</f>
        <v>17042.2710717427</v>
      </c>
      <c r="K29" s="9" t="n">
        <f aca="false">J29*(1+0.01*$E$4)*(1-0.01*$E$7)</f>
        <v>17328.581225748</v>
      </c>
      <c r="L29" s="9" t="n">
        <f aca="false">K29*(1+0.01*$E$4)*(1-0.01*$E$7)</f>
        <v>17619.7013903406</v>
      </c>
      <c r="M29" s="9" t="n">
        <f aca="false">L29*(1+0.01*$E$4)*(1-0.01*$E$7)</f>
        <v>17915.7123736983</v>
      </c>
      <c r="N29" s="9" t="n">
        <f aca="false">M29*(1+0.01*$E$4)*(1-0.01*$E$7)</f>
        <v>18216.6963415764</v>
      </c>
      <c r="O29" s="9" t="n">
        <f aca="false">N29*(1+0.01*$E$4)*(1-0.01*$E$7)</f>
        <v>18522.7368401149</v>
      </c>
      <c r="P29" s="9" t="n">
        <f aca="false">O29*(1+0.01*$E$4)*(1-0.01*$E$7)</f>
        <v>18833.9188190288</v>
      </c>
      <c r="Q29" s="9" t="n">
        <f aca="false">P29*(1+0.01*$E$4)*(1-0.01*$E$7)</f>
        <v>19150.3286551885</v>
      </c>
      <c r="R29" s="9" t="n">
        <f aca="false">Q29*(1+0.01*$E$4)*(1-0.01*$E$7)</f>
        <v>19472.0541765957</v>
      </c>
      <c r="S29" s="9" t="n">
        <f aca="false">R29*(1+0.01*$E$4)*(1-0.01*$E$7)</f>
        <v>19799.1846867625</v>
      </c>
      <c r="T29" s="9" t="n">
        <f aca="false">S29*(1+0.01*$E$4)*(1-0.01*$E$7)</f>
        <v>20131.8109895001</v>
      </c>
      <c r="U29" s="9" t="n">
        <f aca="false">T29*(1+0.01*$E$4)*(1-0.01*$E$7)</f>
        <v>20470.0254141237</v>
      </c>
      <c r="V29" s="9" t="n">
        <f aca="false">U29*(1+0.01*$E$4)*(1-0.01*$E$7)</f>
        <v>20813.9218410809</v>
      </c>
    </row>
    <row r="30" customFormat="false" ht="12.8" hidden="false" customHeight="true" outlineLevel="0" collapsed="false">
      <c r="A30" s="6" t="s">
        <v>66</v>
      </c>
      <c r="B30" s="7" t="n">
        <v>0</v>
      </c>
      <c r="C30" s="7" t="n">
        <f aca="false">E6*E9</f>
        <v>14190.9446448</v>
      </c>
      <c r="D30" s="7" t="n">
        <f aca="false">C30*(1+0.01*$E$4)*(1-0.01*$E$7)</f>
        <v>14429.3525148326</v>
      </c>
      <c r="E30" s="7" t="n">
        <f aca="false">D30*(1+0.01*$E$4)*(1-0.01*$E$7)</f>
        <v>14671.7656370818</v>
      </c>
      <c r="F30" s="7" t="n">
        <f aca="false">E30*(1+0.01*$E$4)*(1-0.01*$E$7)</f>
        <v>14918.2512997848</v>
      </c>
      <c r="G30" s="7" t="n">
        <f aca="false">F30*(1+0.01*$E$4)*(1-0.01*$E$7)</f>
        <v>15168.8779216212</v>
      </c>
      <c r="H30" s="7" t="n">
        <f aca="false">G30*(1+0.01*$E$4)*(1-0.01*$E$7)</f>
        <v>15423.7150707044</v>
      </c>
      <c r="I30" s="7" t="n">
        <f aca="false">H30*(1+0.01*$E$4)*(1-0.01*$E$7)</f>
        <v>15682.8334838923</v>
      </c>
      <c r="J30" s="7" t="n">
        <f aca="false">I30*(1+0.01*$E$4)*(1-0.01*$E$7)</f>
        <v>15946.3050864216</v>
      </c>
      <c r="K30" s="7" t="n">
        <f aca="false">J30*(1+0.01*$E$4)*(1-0.01*$E$7)</f>
        <v>16214.2030118735</v>
      </c>
      <c r="L30" s="7" t="n">
        <f aca="false">K30*(1+0.01*$E$4)*(1-0.01*$E$7)</f>
        <v>16486.601622473</v>
      </c>
      <c r="M30" s="7" t="n">
        <f aca="false">L30*(1+0.01*$E$4)*(1-0.01*$E$7)</f>
        <v>16763.5765297305</v>
      </c>
      <c r="N30" s="7" t="n">
        <f aca="false">M30*(1+0.01*$E$4)*(1-0.01*$E$7)</f>
        <v>17045.20461543</v>
      </c>
      <c r="O30" s="7" t="n">
        <f aca="false">N30*(1+0.01*$E$4)*(1-0.01*$E$7)</f>
        <v>17331.5640529692</v>
      </c>
      <c r="P30" s="7" t="n">
        <f aca="false">O30*(1+0.01*$E$4)*(1-0.01*$E$7)</f>
        <v>17622.7343290591</v>
      </c>
      <c r="Q30" s="7" t="n">
        <f aca="false">P30*(1+0.01*$E$4)*(1-0.01*$E$7)</f>
        <v>17918.7962657873</v>
      </c>
      <c r="R30" s="7" t="n">
        <f aca="false">Q30*(1+0.01*$E$4)*(1-0.01*$E$7)</f>
        <v>18219.8320430525</v>
      </c>
      <c r="S30" s="7" t="n">
        <f aca="false">R30*(1+0.01*$E$4)*(1-0.01*$E$7)</f>
        <v>18525.9252213758</v>
      </c>
      <c r="T30" s="7" t="n">
        <f aca="false">S30*(1+0.01*$E$4)*(1-0.01*$E$7)</f>
        <v>18837.1607650949</v>
      </c>
      <c r="U30" s="7" t="n">
        <f aca="false">T30*(1+0.01*$E$4)*(1-0.01*$E$7)</f>
        <v>19153.6250659485</v>
      </c>
      <c r="V30" s="7" t="n">
        <f aca="false">U30*(1+0.01*$E$4)*(1-0.01*$E$7)</f>
        <v>19475.4059670565</v>
      </c>
      <c r="W30" s="7" t="n">
        <f aca="false">V30*(1+0.01*$E$4)*(1-0.01*$E$7)</f>
        <v>19802.592787303</v>
      </c>
      <c r="X30" s="7" t="n">
        <f aca="false">W30*(1+0.01*$E$4)*(1-0.01*$E$7)</f>
        <v>20135.2763461297</v>
      </c>
    </row>
    <row r="31" s="14" customFormat="true" ht="12.8" hidden="false" customHeight="true" outlineLevel="0" collapsed="false">
      <c r="A31" s="14" t="s">
        <v>67</v>
      </c>
      <c r="B31" s="16"/>
      <c r="C31" s="16"/>
      <c r="D31" s="16"/>
      <c r="E31" s="16" t="n">
        <f aca="false">E15*E17</f>
        <v>13417.82310825</v>
      </c>
      <c r="F31" s="16" t="n">
        <f aca="false">E31*(1+0.01*$E$4)*(1-0.01*$E$7)</f>
        <v>13643.2425364686</v>
      </c>
      <c r="G31" s="16" t="n">
        <f aca="false">F31*(1+0.01*$E$4)*(1-0.01*$E$7)</f>
        <v>13872.4490110813</v>
      </c>
      <c r="H31" s="16" t="n">
        <f aca="false">G31*(1+0.01*$E$4)*(1-0.01*$E$7)</f>
        <v>14105.5061544674</v>
      </c>
      <c r="I31" s="16" t="n">
        <f aca="false">H31*(1+0.01*$E$4)*(1-0.01*$E$7)</f>
        <v>14342.4786578625</v>
      </c>
      <c r="J31" s="16" t="n">
        <f aca="false">I31*(1+0.01*$E$4)*(1-0.01*$E$7)</f>
        <v>14583.4322993146</v>
      </c>
      <c r="K31" s="16" t="n">
        <f aca="false">J31*(1+0.01*$E$4)*(1-0.01*$E$7)</f>
        <v>14828.4339619431</v>
      </c>
      <c r="L31" s="16" t="n">
        <f aca="false">K31*(1+0.01*$E$4)*(1-0.01*$E$7)</f>
        <v>15077.5516525037</v>
      </c>
      <c r="M31" s="16" t="n">
        <f aca="false">L31*(1+0.01*$E$4)*(1-0.01*$E$7)</f>
        <v>15330.8545202658</v>
      </c>
      <c r="N31" s="16" t="n">
        <f aca="false">M31*(1+0.01*$E$4)*(1-0.01*$E$7)</f>
        <v>15588.4128762062</v>
      </c>
      <c r="O31" s="16" t="n">
        <f aca="false">N31*(1+0.01*$E$4)*(1-0.01*$E$7)</f>
        <v>15850.2982125265</v>
      </c>
      <c r="P31" s="16" t="n">
        <f aca="false">O31*(1+0.01*$E$4)*(1-0.01*$E$7)</f>
        <v>16116.5832224969</v>
      </c>
      <c r="Q31" s="16" t="n">
        <f aca="false">P31*(1+0.01*$E$4)*(1-0.01*$E$7)</f>
        <v>16387.3418206349</v>
      </c>
      <c r="R31" s="16" t="n">
        <f aca="false">Q31*(1+0.01*$E$4)*(1-0.01*$E$7)</f>
        <v>16662.6491632215</v>
      </c>
      <c r="S31" s="16" t="n">
        <f aca="false">R31*(1+0.01*$E$4)*(1-0.01*$E$7)</f>
        <v>16942.5816691637</v>
      </c>
      <c r="T31" s="16" t="n">
        <f aca="false">S31*(1+0.01*$E$4)*(1-0.01*$E$7)</f>
        <v>17227.2170412056</v>
      </c>
      <c r="U31" s="16" t="n">
        <f aca="false">T31*(1+0.01*$E$4)*(1-0.01*$E$7)</f>
        <v>17516.6342874979</v>
      </c>
      <c r="V31" s="16" t="n">
        <f aca="false">U31*(1+0.01*$E$4)*(1-0.01*$E$7)</f>
        <v>17810.9137435278</v>
      </c>
      <c r="W31" s="16" t="n">
        <f aca="false">V31*(1+0.01*$E$4)*(1-0.01*$E$7)</f>
        <v>18110.1370944191</v>
      </c>
      <c r="X31" s="16" t="n">
        <f aca="false">W31*(1+0.01*$E$4)*(1-0.01*$E$7)</f>
        <v>18414.3873976053</v>
      </c>
    </row>
    <row r="32" s="14" customFormat="true" ht="12.8" hidden="false" customHeight="true" outlineLevel="0" collapsed="false">
      <c r="A32" s="14" t="s">
        <v>68</v>
      </c>
      <c r="B32" s="16"/>
      <c r="C32" s="16"/>
      <c r="D32" s="16"/>
      <c r="E32" s="16" t="n">
        <f aca="false">E15*E18</f>
        <v>14770.518345</v>
      </c>
      <c r="F32" s="16" t="n">
        <f aca="false">E32*(1+0.01*$E$4)*(1-0.01*$E$7)</f>
        <v>15018.663053196</v>
      </c>
      <c r="G32" s="16" t="n">
        <f aca="false">F32*(1+0.01*$E$4)*(1-0.01*$E$7)</f>
        <v>15270.9765924897</v>
      </c>
      <c r="H32" s="16" t="n">
        <f aca="false">G32*(1+0.01*$E$4)*(1-0.01*$E$7)</f>
        <v>15527.5289992435</v>
      </c>
      <c r="I32" s="16" t="n">
        <f aca="false">H32*(1+0.01*$E$4)*(1-0.01*$E$7)</f>
        <v>15788.3914864308</v>
      </c>
      <c r="J32" s="16" t="n">
        <f aca="false">I32*(1+0.01*$E$4)*(1-0.01*$E$7)</f>
        <v>16053.6364634028</v>
      </c>
      <c r="K32" s="16" t="n">
        <f aca="false">J32*(1+0.01*$E$4)*(1-0.01*$E$7)</f>
        <v>16323.337555988</v>
      </c>
      <c r="L32" s="16" t="n">
        <f aca="false">K32*(1+0.01*$E$4)*(1-0.01*$E$7)</f>
        <v>16597.5696269286</v>
      </c>
      <c r="M32" s="16" t="n">
        <f aca="false">L32*(1+0.01*$E$4)*(1-0.01*$E$7)</f>
        <v>16876.408796661</v>
      </c>
      <c r="N32" s="16" t="n">
        <f aca="false">M32*(1+0.01*$E$4)*(1-0.01*$E$7)</f>
        <v>17159.9324644449</v>
      </c>
      <c r="O32" s="16" t="n">
        <f aca="false">N32*(1+0.01*$E$4)*(1-0.01*$E$7)</f>
        <v>17448.2193298476</v>
      </c>
      <c r="P32" s="16" t="n">
        <f aca="false">O32*(1+0.01*$E$4)*(1-0.01*$E$7)</f>
        <v>17741.349414589</v>
      </c>
      <c r="Q32" s="16" t="n">
        <f aca="false">P32*(1+0.01*$E$4)*(1-0.01*$E$7)</f>
        <v>18039.4040847541</v>
      </c>
      <c r="R32" s="16" t="n">
        <f aca="false">Q32*(1+0.01*$E$4)*(1-0.01*$E$7)</f>
        <v>18342.466073378</v>
      </c>
      <c r="S32" s="16" t="n">
        <f aca="false">R32*(1+0.01*$E$4)*(1-0.01*$E$7)</f>
        <v>18650.6195034107</v>
      </c>
      <c r="T32" s="16" t="n">
        <f aca="false">S32*(1+0.01*$E$4)*(1-0.01*$E$7)</f>
        <v>18963.949911068</v>
      </c>
      <c r="U32" s="16" t="n">
        <f aca="false">T32*(1+0.01*$E$4)*(1-0.01*$E$7)</f>
        <v>19282.544269574</v>
      </c>
      <c r="V32" s="16" t="n">
        <f aca="false">U32*(1+0.01*$E$4)*(1-0.01*$E$7)</f>
        <v>19606.4910133028</v>
      </c>
      <c r="W32" s="16" t="n">
        <f aca="false">V32*(1+0.01*$E$4)*(1-0.01*$E$7)</f>
        <v>19935.8800623263</v>
      </c>
      <c r="X32" s="16" t="n">
        <f aca="false">W32*(1+0.01*$E$4)*(1-0.01*$E$7)</f>
        <v>20270.8028473734</v>
      </c>
    </row>
    <row r="33" customFormat="false" ht="12.8" hidden="false" customHeight="true" outlineLevel="0" collapsed="false">
      <c r="A33" s="6" t="s">
        <v>35</v>
      </c>
      <c r="B33" s="7" t="n">
        <v>0</v>
      </c>
      <c r="C33" s="7" t="n">
        <f aca="false">B50*0.01*$E$4</f>
        <v>450</v>
      </c>
      <c r="D33" s="7" t="n">
        <f aca="false">C50*$E$4*0.01</f>
        <v>445.18029864</v>
      </c>
      <c r="E33" s="7" t="n">
        <f aca="false">D50*$E$4*0.01</f>
        <v>449.007633763152</v>
      </c>
      <c r="F33" s="7" t="n">
        <f aca="false">E50*$E$4*0.01</f>
        <v>109.208393350274</v>
      </c>
      <c r="G33" s="7" t="n">
        <f aca="false">F50*$E$4*0.01</f>
        <v>395.038924919456</v>
      </c>
      <c r="H33" s="7" t="n">
        <f aca="false">G50*$E$4*0.01</f>
        <v>706.890365722084</v>
      </c>
      <c r="I33" s="7" t="n">
        <f aca="false">H50*$E$4*0.01</f>
        <v>545.680117454336</v>
      </c>
      <c r="J33" s="7" t="n">
        <f aca="false">I50*$E$4*0.01</f>
        <v>433.851744834244</v>
      </c>
      <c r="K33" s="7" t="n">
        <f aca="false">J50*$E$4*0.01</f>
        <v>372.913152517626</v>
      </c>
      <c r="L33" s="7" t="n">
        <f aca="false">K50*$E$4*0.01</f>
        <v>364.413216035874</v>
      </c>
      <c r="M33" s="7" t="n">
        <f aca="false">L50*$E$4*0.01</f>
        <v>409.942828079823</v>
      </c>
      <c r="N33" s="7" t="n">
        <f aca="false">M50*$E$4*0.01</f>
        <v>511.135970486036</v>
      </c>
      <c r="O33" s="7" t="n">
        <f aca="false">N50*$E$4*0.01</f>
        <v>419.670812539837</v>
      </c>
      <c r="P33" s="7" t="n">
        <f aca="false">O50*$E$4*0.01</f>
        <v>398.020836223754</v>
      </c>
      <c r="Q33" s="7" t="n">
        <f aca="false">P50*$E$4*0.01</f>
        <v>448.224739054762</v>
      </c>
      <c r="R33" s="7" t="n">
        <f aca="false">Q50*$E$4*0.01</f>
        <v>447.375583918718</v>
      </c>
      <c r="S33" s="7" t="n">
        <f aca="false">R50*$E$4*0.01</f>
        <v>394.497177044558</v>
      </c>
      <c r="T33" s="7" t="n">
        <f aca="false">S50*$E$4*0.01</f>
        <v>430.592354788211</v>
      </c>
      <c r="U33" s="7" t="n">
        <f aca="false">T50*$E$4*0.01</f>
        <v>558.192476911846</v>
      </c>
      <c r="V33" s="7" t="n">
        <f aca="false">U50*$E$4*0.01</f>
        <v>779.895656485013</v>
      </c>
      <c r="W33" s="7" t="n">
        <f aca="false">V50*$E$4*0.01</f>
        <v>973.368444786154</v>
      </c>
      <c r="X33" s="7" t="n">
        <f aca="false">W50*$E$4*0.01</f>
        <v>859.132664340952</v>
      </c>
    </row>
    <row r="34" customFormat="false" ht="12.8" hidden="false" customHeight="true" outlineLevel="0" collapsed="false">
      <c r="A34" s="10" t="s">
        <v>36</v>
      </c>
      <c r="B34" s="11" t="n">
        <f aca="false">SUM(B29:B33)</f>
        <v>0</v>
      </c>
      <c r="C34" s="11" t="n">
        <f aca="false">SUM(C29:C33)</f>
        <v>29807.2119456</v>
      </c>
      <c r="D34" s="11" t="n">
        <f aca="false">SUM(D29:D33)</f>
        <v>30295.5934049261</v>
      </c>
      <c r="E34" s="11" t="n">
        <f aca="false">SUM(E29:E33)</f>
        <v>58989.2491334848</v>
      </c>
      <c r="F34" s="11" t="n">
        <f aca="false">SUM(F29:F33)</f>
        <v>59632.9259502673</v>
      </c>
      <c r="G34" s="11" t="n">
        <f aca="false">SUM(G29:G33)</f>
        <v>60918.7549367926</v>
      </c>
      <c r="H34" s="11" t="n">
        <f aca="false">SUM(H29:H33)</f>
        <v>62247.4048065947</v>
      </c>
      <c r="I34" s="11" t="n">
        <f aca="false">SUM(I29:I33)</f>
        <v>63120.0752009336</v>
      </c>
      <c r="J34" s="11" t="n">
        <f aca="false">SUM(J29:J33)</f>
        <v>64059.496665716</v>
      </c>
      <c r="K34" s="11" t="n">
        <f aca="false">SUM(K29:K33)</f>
        <v>65067.4689080702</v>
      </c>
      <c r="L34" s="11" t="n">
        <f aca="false">SUM(L29:L33)</f>
        <v>66145.8375082817</v>
      </c>
      <c r="M34" s="11" t="n">
        <f aca="false">SUM(M29:M33)</f>
        <v>67296.4950484354</v>
      </c>
      <c r="N34" s="11" t="n">
        <f aca="false">SUM(N29:N33)</f>
        <v>68521.3822681436</v>
      </c>
      <c r="O34" s="11" t="n">
        <f aca="false">SUM(O29:O33)</f>
        <v>69572.489247998</v>
      </c>
      <c r="P34" s="11" t="n">
        <f aca="false">SUM(P29:P33)</f>
        <v>70712.6066213976</v>
      </c>
      <c r="Q34" s="11" t="n">
        <f aca="false">SUM(Q29:Q33)</f>
        <v>71944.0955654195</v>
      </c>
      <c r="R34" s="11" t="n">
        <f aca="false">SUM(R29:R33)</f>
        <v>73144.3770401664</v>
      </c>
      <c r="S34" s="11" t="n">
        <f aca="false">SUM(S29:S33)</f>
        <v>74312.8082577572</v>
      </c>
      <c r="T34" s="11" t="n">
        <f aca="false">SUM(T29:T33)</f>
        <v>75590.7310616568</v>
      </c>
      <c r="U34" s="11" t="n">
        <f aca="false">SUM(U29:U33)</f>
        <v>76981.0215140559</v>
      </c>
      <c r="V34" s="11" t="n">
        <f aca="false">SUM(V29:V33)</f>
        <v>78486.628221453</v>
      </c>
      <c r="W34" s="11" t="n">
        <f aca="false">SUM(W29:W33)</f>
        <v>58821.9783888345</v>
      </c>
      <c r="X34" s="11" t="n">
        <f aca="false">SUM(X29:X33)</f>
        <v>59679.5992554493</v>
      </c>
    </row>
    <row r="35" customFormat="false" ht="12.8" hidden="false" customHeight="true" outlineLevel="0" collapsed="false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customFormat="false" ht="12.8" hidden="false" customHeight="true" outlineLevel="0" collapsed="false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 customFormat="false" ht="12.8" hidden="false" customHeight="true" outlineLevel="0" collapsed="false">
      <c r="A37" s="3" t="s">
        <v>37</v>
      </c>
      <c r="B37" s="9"/>
      <c r="C37" s="7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38" customFormat="false" ht="12.8" hidden="false" customHeight="true" outlineLevel="0" collapsed="false">
      <c r="A38" s="6" t="s">
        <v>38</v>
      </c>
      <c r="B38" s="9" t="n">
        <f aca="false">B12</f>
        <v>332000</v>
      </c>
      <c r="C38" s="7"/>
      <c r="D38" s="9"/>
      <c r="E38" s="16" t="n">
        <f aca="false">C12</f>
        <v>238220.53125</v>
      </c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customFormat="false" ht="12.8" hidden="false" customHeight="true" outlineLevel="0" collapsed="false">
      <c r="A39" s="6" t="s">
        <v>39</v>
      </c>
      <c r="B39" s="9"/>
      <c r="C39" s="9" t="n">
        <f aca="false">B20</f>
        <v>5700</v>
      </c>
      <c r="D39" s="9" t="n">
        <f aca="false">C39*(1+0.01*$E$4)</f>
        <v>5842.5</v>
      </c>
      <c r="E39" s="9" t="n">
        <f aca="false">C20</f>
        <v>9560.6875</v>
      </c>
      <c r="F39" s="9" t="n">
        <f aca="false">E39*(1+0.01*$E$4)</f>
        <v>9799.7046875</v>
      </c>
      <c r="G39" s="9" t="n">
        <f aca="false">F39*(1+0.01*$E$4)</f>
        <v>10044.6973046875</v>
      </c>
      <c r="H39" s="9" t="n">
        <f aca="false">G39*(1+0.01*$E$4)</f>
        <v>10295.8147373047</v>
      </c>
      <c r="I39" s="9" t="n">
        <f aca="false">H39*(1+0.01*$E$4)</f>
        <v>10553.2101057373</v>
      </c>
      <c r="J39" s="9" t="n">
        <f aca="false">I39*(1+0.01*$E$4)</f>
        <v>10817.0403583807</v>
      </c>
      <c r="K39" s="9" t="n">
        <f aca="false">J39*(1+0.01*$E$4)</f>
        <v>11087.4663673403</v>
      </c>
      <c r="L39" s="9" t="n">
        <f aca="false">K39*(1+0.01*$E$4)</f>
        <v>11364.6530265238</v>
      </c>
      <c r="M39" s="9" t="n">
        <f aca="false">L39*(1+0.01*$E$4)</f>
        <v>11648.7693521869</v>
      </c>
      <c r="N39" s="9" t="n">
        <f aca="false">M39*(1+0.01*$E$4)</f>
        <v>11939.9885859915</v>
      </c>
      <c r="O39" s="9" t="n">
        <f aca="false">N39*(1+0.01*$E$4)</f>
        <v>12238.4883006413</v>
      </c>
      <c r="P39" s="9" t="n">
        <f aca="false">O39*(1+0.01*$E$4)</f>
        <v>12544.4505081573</v>
      </c>
      <c r="Q39" s="9" t="n">
        <f aca="false">P39*(1+0.01*$E$4)</f>
        <v>12858.0617708613</v>
      </c>
      <c r="R39" s="9" t="n">
        <f aca="false">Q39*(1+0.01*$E$4)</f>
        <v>13179.5133151328</v>
      </c>
      <c r="S39" s="9" t="n">
        <f aca="false">R39*(1+0.01*$E$4)</f>
        <v>13509.0011480111</v>
      </c>
      <c r="T39" s="9" t="n">
        <f aca="false">S39*(1+0.01*$E$4)</f>
        <v>13846.7261767114</v>
      </c>
      <c r="U39" s="9" t="n">
        <f aca="false">T39*(1+0.01*$E$4)</f>
        <v>14192.8943311292</v>
      </c>
      <c r="V39" s="9" t="n">
        <f aca="false">U39*(1+0.01*$E$4)</f>
        <v>14547.7166894074</v>
      </c>
      <c r="W39" s="9" t="n">
        <f aca="false">V39*(1+0.01*$E$4)</f>
        <v>14911.4096066426</v>
      </c>
      <c r="X39" s="9" t="n">
        <f aca="false">W39*(1+0.01*$E$4)</f>
        <v>15284.1948468087</v>
      </c>
    </row>
    <row r="40" customFormat="false" ht="12.8" hidden="false" customHeight="true" outlineLevel="0" collapsed="false">
      <c r="A40" s="6" t="s">
        <v>40</v>
      </c>
      <c r="B40" s="9"/>
      <c r="C40" s="9" t="n">
        <f aca="false">B48*(0.01*$E$5)</f>
        <v>23800</v>
      </c>
      <c r="D40" s="9" t="n">
        <f aca="false">C48*(0.01*$E$5)</f>
        <v>23800</v>
      </c>
      <c r="E40" s="9" t="n">
        <f aca="false">D48*(0.01*$E$5)</f>
        <v>23800</v>
      </c>
      <c r="F40" s="9" t="n">
        <f aca="false">E48*(0.01*$E$5)</f>
        <v>37400</v>
      </c>
      <c r="G40" s="9" t="n">
        <f aca="false">F48*(0.01*$E$5)</f>
        <v>37400</v>
      </c>
      <c r="H40" s="9" t="n">
        <f aca="false">G48*(0.01*$E$5)</f>
        <v>37400</v>
      </c>
      <c r="I40" s="9" t="n">
        <f aca="false">H48*(0.01*$E$5)</f>
        <v>36040</v>
      </c>
      <c r="J40" s="9" t="n">
        <f aca="false">I48*(0.01*$E$5)</f>
        <v>34680</v>
      </c>
      <c r="K40" s="9" t="n">
        <f aca="false">J48*(0.01*$E$5)</f>
        <v>33320</v>
      </c>
      <c r="L40" s="9" t="n">
        <f aca="false">K48*(0.01*$E$5)</f>
        <v>31960</v>
      </c>
      <c r="M40" s="9" t="n">
        <f aca="false">L48*(0.01*$E$5)</f>
        <v>30600</v>
      </c>
      <c r="N40" s="9" t="n">
        <f aca="false">M48*(0.01*$E$5)</f>
        <v>29240</v>
      </c>
      <c r="O40" s="9" t="n">
        <f aca="false">N48*(0.01*$E$5)</f>
        <v>27200</v>
      </c>
      <c r="P40" s="9" t="n">
        <f aca="false">O48*(0.01*$E$5)</f>
        <v>25160</v>
      </c>
      <c r="Q40" s="9" t="n">
        <f aca="false">P48*(0.01*$E$5)</f>
        <v>23120</v>
      </c>
      <c r="R40" s="9" t="n">
        <f aca="false">Q48*(0.01*$E$5)</f>
        <v>21080</v>
      </c>
      <c r="S40" s="9" t="n">
        <f aca="false">R48*(0.01*$E$5)</f>
        <v>18360</v>
      </c>
      <c r="T40" s="9" t="n">
        <f aca="false">S48*(0.01*$E$5)</f>
        <v>15640</v>
      </c>
      <c r="U40" s="9" t="n">
        <f aca="false">T48*(0.01*$E$5)</f>
        <v>12920</v>
      </c>
      <c r="V40" s="9" t="n">
        <f aca="false">U48*(0.01*$E$5)</f>
        <v>10200</v>
      </c>
      <c r="W40" s="9" t="n">
        <f aca="false">V48*(0.01*$E$5)</f>
        <v>7480</v>
      </c>
      <c r="X40" s="9" t="n">
        <f aca="false">W48*(0.01*$E$5)</f>
        <v>4760</v>
      </c>
    </row>
    <row r="41" customFormat="false" ht="12.8" hidden="false" customHeight="true" outlineLevel="0" collapsed="false">
      <c r="A41" s="6" t="s">
        <v>41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 t="n">
        <v>5000</v>
      </c>
      <c r="R41" s="9"/>
      <c r="S41" s="9"/>
      <c r="T41" s="9"/>
      <c r="U41" s="9"/>
      <c r="V41" s="9" t="n">
        <v>5000</v>
      </c>
      <c r="W41" s="9"/>
      <c r="X41" s="9"/>
    </row>
    <row r="42" customFormat="false" ht="12.8" hidden="false" customHeight="true" outlineLevel="0" collapsed="false">
      <c r="A42" s="6" t="s">
        <v>42</v>
      </c>
      <c r="B42" s="12"/>
      <c r="C42" s="12" t="n">
        <v>500</v>
      </c>
      <c r="D42" s="12" t="n">
        <v>500</v>
      </c>
      <c r="E42" s="12" t="n">
        <v>1000</v>
      </c>
      <c r="F42" s="12" t="n">
        <v>1000</v>
      </c>
      <c r="G42" s="12" t="n">
        <v>1000</v>
      </c>
      <c r="H42" s="12" t="n">
        <v>1000</v>
      </c>
      <c r="I42" s="12" t="n">
        <v>1000</v>
      </c>
      <c r="J42" s="12" t="n">
        <v>1000</v>
      </c>
      <c r="K42" s="12" t="n">
        <v>1000</v>
      </c>
      <c r="L42" s="12" t="n">
        <v>1000</v>
      </c>
      <c r="M42" s="12" t="n">
        <v>1000</v>
      </c>
      <c r="N42" s="12" t="n">
        <v>1000</v>
      </c>
      <c r="O42" s="12" t="n">
        <v>1000</v>
      </c>
      <c r="P42" s="12" t="n">
        <v>1000</v>
      </c>
      <c r="Q42" s="12" t="n">
        <v>1000</v>
      </c>
      <c r="R42" s="12" t="n">
        <v>1000</v>
      </c>
      <c r="S42" s="12" t="n">
        <v>1000</v>
      </c>
      <c r="T42" s="12" t="n">
        <v>1000</v>
      </c>
      <c r="U42" s="12" t="n">
        <v>1000</v>
      </c>
      <c r="V42" s="12" t="n">
        <v>1000</v>
      </c>
      <c r="W42" s="12" t="n">
        <v>1000</v>
      </c>
      <c r="X42" s="12" t="n">
        <v>1000</v>
      </c>
    </row>
    <row r="43" s="10" customFormat="true" ht="12.8" hidden="false" customHeight="true" outlineLevel="0" collapsed="false">
      <c r="A43" s="10" t="s">
        <v>36</v>
      </c>
      <c r="B43" s="11" t="n">
        <f aca="false">SUM(B38:B42)</f>
        <v>332000</v>
      </c>
      <c r="C43" s="11" t="n">
        <f aca="false">SUM(C38:C42)</f>
        <v>30000</v>
      </c>
      <c r="D43" s="11" t="n">
        <f aca="false">SUM(D38:D42)</f>
        <v>30142.5</v>
      </c>
      <c r="E43" s="11" t="n">
        <f aca="false">SUM(E38:E42)</f>
        <v>272581.21875</v>
      </c>
      <c r="F43" s="11" t="n">
        <f aca="false">SUM(F38:F42)</f>
        <v>48199.7046875</v>
      </c>
      <c r="G43" s="11" t="n">
        <f aca="false">SUM(G38:G42)</f>
        <v>48444.6973046875</v>
      </c>
      <c r="H43" s="11" t="n">
        <f aca="false">SUM(H38:H42)</f>
        <v>48695.8147373047</v>
      </c>
      <c r="I43" s="11" t="n">
        <f aca="false">SUM(I38:I42)</f>
        <v>47593.2101057373</v>
      </c>
      <c r="J43" s="11" t="n">
        <f aca="false">SUM(J38:J42)</f>
        <v>46497.0403583807</v>
      </c>
      <c r="K43" s="11" t="n">
        <f aca="false">SUM(K38:K42)</f>
        <v>45407.4663673403</v>
      </c>
      <c r="L43" s="11" t="n">
        <f aca="false">SUM(L38:L42)</f>
        <v>44324.6530265238</v>
      </c>
      <c r="M43" s="11" t="n">
        <f aca="false">SUM(M38:M42)</f>
        <v>43248.7693521869</v>
      </c>
      <c r="N43" s="11" t="n">
        <f aca="false">SUM(N38:N42)</f>
        <v>42179.9885859915</v>
      </c>
      <c r="O43" s="11" t="n">
        <f aca="false">SUM(O38:O42)</f>
        <v>40438.4883006413</v>
      </c>
      <c r="P43" s="11" t="n">
        <f aca="false">SUM(P38:P42)</f>
        <v>38704.4505081573</v>
      </c>
      <c r="Q43" s="11" t="n">
        <f aca="false">SUM(Q38:Q42)</f>
        <v>41978.0617708613</v>
      </c>
      <c r="R43" s="11" t="n">
        <f aca="false">SUM(R38:R42)</f>
        <v>35259.5133151328</v>
      </c>
      <c r="S43" s="11" t="n">
        <f aca="false">SUM(S38:S42)</f>
        <v>32869.0011480111</v>
      </c>
      <c r="T43" s="11" t="n">
        <f aca="false">SUM(T38:T42)</f>
        <v>30486.7261767114</v>
      </c>
      <c r="U43" s="11" t="n">
        <f aca="false">SUM(U38:U42)</f>
        <v>28112.8943311292</v>
      </c>
      <c r="V43" s="11" t="n">
        <f aca="false">SUM(V38:V42)</f>
        <v>30747.7166894074</v>
      </c>
      <c r="W43" s="11" t="n">
        <f aca="false">SUM(W38:W42)</f>
        <v>23391.4096066426</v>
      </c>
      <c r="X43" s="11" t="n">
        <f aca="false">SUM(X38:X42)</f>
        <v>21044.1948468087</v>
      </c>
    </row>
    <row r="44" customFormat="false" ht="12.8" hidden="false" customHeight="true" outlineLevel="0" collapsed="false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</row>
    <row r="45" customFormat="false" ht="12.8" hidden="false" customHeight="true" outlineLevel="0" collapsed="false">
      <c r="A45" s="3" t="s">
        <v>43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</row>
    <row r="46" customFormat="false" ht="12.8" hidden="false" customHeight="true" outlineLevel="0" collapsed="false">
      <c r="A46" s="0" t="s">
        <v>44</v>
      </c>
      <c r="B46" s="9" t="n">
        <f aca="false">E12</f>
        <v>350000</v>
      </c>
      <c r="C46" s="9"/>
      <c r="D46" s="9"/>
      <c r="E46" s="16" t="n">
        <v>200000</v>
      </c>
      <c r="F46" s="9"/>
      <c r="G46" s="9"/>
      <c r="H46" s="9"/>
      <c r="I46" s="9"/>
      <c r="J46" s="9"/>
      <c r="K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</row>
    <row r="47" customFormat="false" ht="12.8" hidden="false" customHeight="true" outlineLevel="0" collapsed="false">
      <c r="A47" s="0" t="s">
        <v>45</v>
      </c>
      <c r="B47" s="12"/>
      <c r="C47" s="12"/>
      <c r="D47" s="12"/>
      <c r="E47" s="12"/>
      <c r="F47" s="12"/>
      <c r="G47" s="12"/>
      <c r="H47" s="12" t="n">
        <v>20000</v>
      </c>
      <c r="I47" s="12" t="n">
        <v>20000</v>
      </c>
      <c r="J47" s="12" t="n">
        <v>20000</v>
      </c>
      <c r="K47" s="12" t="n">
        <v>20000</v>
      </c>
      <c r="L47" s="12" t="n">
        <v>20000</v>
      </c>
      <c r="M47" s="12" t="n">
        <v>20000</v>
      </c>
      <c r="N47" s="12" t="n">
        <v>30000</v>
      </c>
      <c r="O47" s="12" t="n">
        <v>30000</v>
      </c>
      <c r="P47" s="12" t="n">
        <v>30000</v>
      </c>
      <c r="Q47" s="12" t="n">
        <v>30000</v>
      </c>
      <c r="R47" s="12" t="n">
        <v>40000</v>
      </c>
      <c r="S47" s="12" t="n">
        <v>40000</v>
      </c>
      <c r="T47" s="12" t="n">
        <v>40000</v>
      </c>
      <c r="U47" s="12" t="n">
        <v>40000</v>
      </c>
      <c r="V47" s="12" t="n">
        <v>40000</v>
      </c>
      <c r="W47" s="12" t="n">
        <v>40000</v>
      </c>
      <c r="X47" s="9" t="n">
        <f aca="false">W48</f>
        <v>70000</v>
      </c>
    </row>
    <row r="48" s="10" customFormat="true" ht="12.8" hidden="false" customHeight="true" outlineLevel="0" collapsed="false">
      <c r="A48" s="10" t="s">
        <v>43</v>
      </c>
      <c r="B48" s="11" t="n">
        <f aca="false">B46-B47</f>
        <v>350000</v>
      </c>
      <c r="C48" s="11" t="n">
        <f aca="false">B48+C46-C47</f>
        <v>350000</v>
      </c>
      <c r="D48" s="11" t="n">
        <f aca="false">C48+D46-D47</f>
        <v>350000</v>
      </c>
      <c r="E48" s="11" t="n">
        <f aca="false">D48+E46-E47</f>
        <v>550000</v>
      </c>
      <c r="F48" s="11" t="n">
        <f aca="false">E48+F46-F47</f>
        <v>550000</v>
      </c>
      <c r="G48" s="11" t="n">
        <f aca="false">F48+G46-G47</f>
        <v>550000</v>
      </c>
      <c r="H48" s="11" t="n">
        <f aca="false">G48+H46-H47</f>
        <v>530000</v>
      </c>
      <c r="I48" s="11" t="n">
        <f aca="false">H48+I46-I47</f>
        <v>510000</v>
      </c>
      <c r="J48" s="11" t="n">
        <f aca="false">I48+J46-J47</f>
        <v>490000</v>
      </c>
      <c r="K48" s="11" t="n">
        <f aca="false">J48+K46-K47</f>
        <v>470000</v>
      </c>
      <c r="L48" s="11" t="n">
        <f aca="false">K48+L46-L47</f>
        <v>450000</v>
      </c>
      <c r="M48" s="11" t="n">
        <f aca="false">L48+M46-M47</f>
        <v>430000</v>
      </c>
      <c r="N48" s="11" t="n">
        <f aca="false">M48+N46-N47</f>
        <v>400000</v>
      </c>
      <c r="O48" s="11" t="n">
        <f aca="false">N48+O46-O47</f>
        <v>370000</v>
      </c>
      <c r="P48" s="11" t="n">
        <f aca="false">O48+P46-P47</f>
        <v>340000</v>
      </c>
      <c r="Q48" s="11" t="n">
        <f aca="false">P48+Q46-Q47</f>
        <v>310000</v>
      </c>
      <c r="R48" s="11" t="n">
        <f aca="false">Q48+R46-R47</f>
        <v>270000</v>
      </c>
      <c r="S48" s="11" t="n">
        <f aca="false">R48+S46-S47</f>
        <v>230000</v>
      </c>
      <c r="T48" s="11" t="n">
        <f aca="false">S48+T46-T47</f>
        <v>190000</v>
      </c>
      <c r="U48" s="11" t="n">
        <f aca="false">T48+U46-U47</f>
        <v>150000</v>
      </c>
      <c r="V48" s="11" t="n">
        <f aca="false">U48+V46-V47</f>
        <v>110000</v>
      </c>
      <c r="W48" s="11" t="n">
        <f aca="false">V48+W46-W47</f>
        <v>70000</v>
      </c>
      <c r="X48" s="11" t="n">
        <f aca="false">W48+X46-X47</f>
        <v>0</v>
      </c>
    </row>
    <row r="49" customFormat="false" ht="12.8" hidden="false" customHeight="true" outlineLevel="0" collapsed="false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</row>
    <row r="50" customFormat="false" ht="12.8" hidden="false" customHeight="true" outlineLevel="0" collapsed="false">
      <c r="A50" s="3" t="s">
        <v>46</v>
      </c>
      <c r="B50" s="9" t="n">
        <f aca="false">B34+B46-B43-B47</f>
        <v>18000</v>
      </c>
      <c r="C50" s="9" t="n">
        <f aca="false">B50+C34+C46-C43-C47</f>
        <v>17807.2119456</v>
      </c>
      <c r="D50" s="9" t="n">
        <f aca="false">C50+D34+D46-D43-D47</f>
        <v>17960.3053505261</v>
      </c>
      <c r="E50" s="9" t="n">
        <f aca="false">D50+E34+E46-E43-E47</f>
        <v>4368.33573401097</v>
      </c>
      <c r="F50" s="9" t="n">
        <f aca="false">E50+F34+F46-F43-F47</f>
        <v>15801.5569967782</v>
      </c>
      <c r="G50" s="9" t="n">
        <f aca="false">F50+G34+G46-G43-G47</f>
        <v>28275.6146288834</v>
      </c>
      <c r="H50" s="9" t="n">
        <f aca="false">G50+H34+H46-H43-H47</f>
        <v>21827.2046981734</v>
      </c>
      <c r="I50" s="9" t="n">
        <f aca="false">H50+I34+I46-I43-I47</f>
        <v>17354.0697933698</v>
      </c>
      <c r="J50" s="9" t="n">
        <f aca="false">I50+J34+J46-J43-J47</f>
        <v>14916.526100705</v>
      </c>
      <c r="K50" s="9" t="n">
        <f aca="false">J50+K34+K46-K43-K47</f>
        <v>14576.528641435</v>
      </c>
      <c r="L50" s="9" t="n">
        <f aca="false">K50+L34+L46-L43-L47</f>
        <v>16397.7131231929</v>
      </c>
      <c r="M50" s="9" t="n">
        <f aca="false">L50+M34+M46-M43-M47</f>
        <v>20445.4388194414</v>
      </c>
      <c r="N50" s="9" t="n">
        <f aca="false">M50+N34+N46-N43-N47</f>
        <v>16786.8325015935</v>
      </c>
      <c r="O50" s="9" t="n">
        <f aca="false">N50+O34+O46-O43-O47</f>
        <v>15920.8334489502</v>
      </c>
      <c r="P50" s="9" t="n">
        <f aca="false">O50+P34+P46-P43-P47</f>
        <v>17928.9895621905</v>
      </c>
      <c r="Q50" s="9" t="n">
        <f aca="false">P50+Q34+Q46-Q43-Q47</f>
        <v>17895.0233567487</v>
      </c>
      <c r="R50" s="9" t="n">
        <f aca="false">Q50+R34+R46-R43-R47</f>
        <v>15779.8870817823</v>
      </c>
      <c r="S50" s="9" t="n">
        <f aca="false">R50+S34+S46-S43-S47</f>
        <v>17223.6941915284</v>
      </c>
      <c r="T50" s="9" t="n">
        <f aca="false">S50+T34+T46-T43-T47</f>
        <v>22327.6990764738</v>
      </c>
      <c r="U50" s="9" t="n">
        <f aca="false">T50+U34+U46-U43-U47</f>
        <v>31195.8262594005</v>
      </c>
      <c r="V50" s="9" t="n">
        <f aca="false">U50+V34+V46-V43-V47</f>
        <v>38934.7377914462</v>
      </c>
      <c r="W50" s="9" t="n">
        <f aca="false">V50+W34+W46-W43-W47</f>
        <v>34365.3065736381</v>
      </c>
      <c r="X50" s="9" t="n">
        <f aca="false">W50+X34+X46-X43-X47</f>
        <v>3000.71098227873</v>
      </c>
    </row>
  </sheetData>
  <hyperlinks>
    <hyperlink ref="A1" r:id="rId1" display="http://reachsolarfarm.co.uk/docs/financial-projections-phase-two.pdf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1415</TotalTime>
  <Application>LibreOffice/4.2.7.2$Linux_x86 LibreOffice_project/420m0$Build-2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2013-02-08T16:25:29Z</dcterms:created>
  <dc:creator>Midsummer Energy</dc:creator>
  <dc:language>en</dc:language>
  <dcterms:modified xsi:type="dcterms:W3CDTF">2015-01-09T09:40:58Z</dcterms:modified>
  <cp:revision>13</cp:revision>
</cp:coreProperties>
</file>